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umayariani/Library/Messages/Attachments/e8/08/9C522655-78BD-4FCD-B19A-DF0D7E39FFCC/"/>
    </mc:Choice>
  </mc:AlternateContent>
  <xr:revisionPtr revIDLastSave="0" documentId="8_{54F87289-C7BB-8C4A-87FC-3B540A8F7CA5}" xr6:coauthVersionLast="47" xr6:coauthVersionMax="47" xr10:uidLastSave="{00000000-0000-0000-0000-000000000000}"/>
  <bookViews>
    <workbookView xWindow="0" yWindow="500" windowWidth="28800" windowHeight="16100" firstSheet="14" activeTab="2" xr2:uid="{00000000-000D-0000-FFFF-FFFF00000000}"/>
  </bookViews>
  <sheets>
    <sheet name="récap 1ère année" sheetId="27" r:id="rId1"/>
    <sheet name="GEA 1A" sheetId="16" r:id="rId2"/>
    <sheet name="GEA 1B" sheetId="17" r:id="rId3"/>
    <sheet name="GEA 1C" sheetId="18" r:id="rId4"/>
    <sheet name="GEA 1D" sheetId="19" r:id="rId5"/>
    <sheet name="GEA 1E" sheetId="20" r:id="rId6"/>
    <sheet name="CG2P 2" sheetId="22" r:id="rId7"/>
    <sheet name="GC2F 2" sheetId="10" r:id="rId8"/>
    <sheet name="GEMA 2" sheetId="12" r:id="rId9"/>
    <sheet name="GPRH2" sheetId="11" r:id="rId10"/>
    <sheet name="CG2P 3 " sheetId="8" r:id="rId11"/>
    <sheet name="GC2F 3 " sheetId="2" r:id="rId12"/>
    <sheet name="GEMA 3" sheetId="1" r:id="rId13"/>
    <sheet name="GPRH 3 " sheetId="13" r:id="rId14"/>
    <sheet name=" CA PHOTO " sheetId="15" r:id="rId15"/>
    <sheet name="Marché de Noël" sheetId="24" r:id="rId16"/>
    <sheet name="CA Projet " sheetId="23" r:id="rId17"/>
    <sheet name="Conférence " sheetId="26" r:id="rId18"/>
    <sheet name="JPO" sheetId="25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5" l="1"/>
  <c r="E5" i="25"/>
  <c r="H11" i="26"/>
  <c r="H8" i="26"/>
  <c r="H15" i="26"/>
  <c r="I7" i="23"/>
  <c r="I17" i="23"/>
  <c r="D7" i="23"/>
  <c r="D8" i="23"/>
  <c r="D11" i="23"/>
  <c r="D18" i="23"/>
  <c r="D17" i="23"/>
  <c r="H7" i="26"/>
  <c r="H6" i="26"/>
  <c r="H16" i="26"/>
  <c r="I9" i="23"/>
  <c r="E7" i="25"/>
  <c r="E6" i="25"/>
  <c r="E11" i="25"/>
  <c r="E12" i="25"/>
  <c r="E22" i="15"/>
  <c r="I19" i="23"/>
  <c r="I20" i="23"/>
  <c r="I21" i="23"/>
  <c r="E19" i="15"/>
  <c r="I10" i="23"/>
  <c r="D21" i="23"/>
  <c r="I5" i="24"/>
  <c r="L25" i="12"/>
  <c r="M21" i="10"/>
  <c r="O19" i="22"/>
  <c r="O28" i="22"/>
  <c r="L23" i="11"/>
  <c r="E6" i="15"/>
  <c r="M17" i="8"/>
  <c r="L21" i="13"/>
  <c r="H6" i="15"/>
  <c r="N28" i="16"/>
  <c r="M32" i="17"/>
  <c r="O28" i="18"/>
  <c r="M29" i="19"/>
  <c r="M30" i="20"/>
  <c r="B6" i="15"/>
  <c r="K6" i="15"/>
  <c r="J25" i="12"/>
  <c r="K21" i="10"/>
  <c r="M28" i="22"/>
  <c r="J23" i="11"/>
  <c r="E4" i="15"/>
  <c r="K16" i="8"/>
  <c r="K17" i="8"/>
  <c r="J21" i="13"/>
  <c r="H4" i="15"/>
  <c r="L28" i="16"/>
  <c r="K32" i="17"/>
  <c r="M28" i="18"/>
  <c r="K29" i="19"/>
  <c r="K30" i="20"/>
  <c r="B4" i="15"/>
  <c r="K4" i="15"/>
  <c r="M25" i="12"/>
  <c r="N21" i="10"/>
  <c r="P2" i="22"/>
  <c r="P28" i="22"/>
  <c r="M23" i="11"/>
  <c r="E7" i="15"/>
  <c r="K25" i="12"/>
  <c r="L21" i="10"/>
  <c r="N28" i="22"/>
  <c r="K23" i="11"/>
  <c r="E5" i="15"/>
  <c r="L17" i="8"/>
  <c r="K4" i="13"/>
  <c r="K21" i="13"/>
  <c r="H5" i="15"/>
  <c r="M28" i="16"/>
  <c r="L32" i="17"/>
  <c r="N28" i="18"/>
  <c r="L29" i="19"/>
  <c r="L30" i="20"/>
  <c r="B5" i="15"/>
  <c r="K5" i="15"/>
  <c r="N17" i="8"/>
  <c r="M21" i="13"/>
  <c r="H7" i="15"/>
  <c r="O28" i="16"/>
  <c r="N32" i="17"/>
  <c r="P28" i="18"/>
  <c r="N29" i="19"/>
  <c r="N30" i="20"/>
  <c r="B7" i="15"/>
  <c r="K7" i="15"/>
  <c r="I12" i="23"/>
  <c r="I10" i="24"/>
  <c r="I12" i="10"/>
  <c r="I2" i="10"/>
  <c r="I3" i="10"/>
  <c r="I4" i="10"/>
  <c r="I5" i="10"/>
  <c r="I6" i="10"/>
  <c r="I7" i="10"/>
  <c r="I8" i="10"/>
  <c r="I9" i="10"/>
  <c r="I10" i="10"/>
  <c r="I11" i="10"/>
  <c r="I13" i="10"/>
  <c r="I14" i="10"/>
  <c r="I15" i="10"/>
  <c r="I16" i="10"/>
  <c r="I17" i="10"/>
  <c r="I18" i="10"/>
  <c r="I19" i="10"/>
  <c r="I21" i="10"/>
  <c r="H2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K2" i="22"/>
  <c r="K3" i="22"/>
  <c r="K4" i="22"/>
  <c r="K5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H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E11" i="15"/>
  <c r="I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H2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11" i="15"/>
  <c r="H2" i="16"/>
  <c r="I2" i="16"/>
  <c r="J2" i="16"/>
  <c r="H3" i="16"/>
  <c r="I3" i="16"/>
  <c r="J3" i="16"/>
  <c r="H4" i="16"/>
  <c r="I4" i="16"/>
  <c r="J4" i="16"/>
  <c r="H5" i="16"/>
  <c r="I5" i="16"/>
  <c r="J5" i="16"/>
  <c r="H6" i="16"/>
  <c r="I6" i="16"/>
  <c r="J6" i="16"/>
  <c r="H7" i="16"/>
  <c r="I7" i="16"/>
  <c r="J7" i="16"/>
  <c r="H8" i="16"/>
  <c r="I8" i="16"/>
  <c r="J8" i="16"/>
  <c r="H9" i="16"/>
  <c r="I9" i="16"/>
  <c r="J9" i="16"/>
  <c r="H10" i="16"/>
  <c r="I10" i="16"/>
  <c r="J10" i="16"/>
  <c r="H11" i="16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J28" i="16"/>
  <c r="I2" i="17"/>
  <c r="I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2" i="18"/>
  <c r="J2" i="18"/>
  <c r="K2" i="18"/>
  <c r="I3" i="18"/>
  <c r="J3" i="18"/>
  <c r="K3" i="18"/>
  <c r="I4" i="18"/>
  <c r="J4" i="18"/>
  <c r="K4" i="18"/>
  <c r="I5" i="18"/>
  <c r="J5" i="18"/>
  <c r="K5" i="18"/>
  <c r="I6" i="18"/>
  <c r="J6" i="18"/>
  <c r="K6" i="18"/>
  <c r="I7" i="18"/>
  <c r="J7" i="18"/>
  <c r="K7" i="18"/>
  <c r="I8" i="18"/>
  <c r="J8" i="18"/>
  <c r="K8" i="18"/>
  <c r="I9" i="18"/>
  <c r="J9" i="18"/>
  <c r="K9" i="18"/>
  <c r="I10" i="18"/>
  <c r="J10" i="18"/>
  <c r="K10" i="18"/>
  <c r="I11" i="18"/>
  <c r="J11" i="18"/>
  <c r="K11" i="18"/>
  <c r="I12" i="18"/>
  <c r="J12" i="18"/>
  <c r="K12" i="18"/>
  <c r="I13" i="18"/>
  <c r="J13" i="18"/>
  <c r="K13" i="18"/>
  <c r="I14" i="18"/>
  <c r="J14" i="18"/>
  <c r="K14" i="18"/>
  <c r="I15" i="18"/>
  <c r="J15" i="18"/>
  <c r="K15" i="18"/>
  <c r="I16" i="18"/>
  <c r="J16" i="18"/>
  <c r="K16" i="18"/>
  <c r="I17" i="18"/>
  <c r="J17" i="18"/>
  <c r="K17" i="18"/>
  <c r="I18" i="18"/>
  <c r="J18" i="18"/>
  <c r="K18" i="18"/>
  <c r="I19" i="18"/>
  <c r="J19" i="18"/>
  <c r="K19" i="18"/>
  <c r="I20" i="18"/>
  <c r="J20" i="18"/>
  <c r="K20" i="18"/>
  <c r="I21" i="18"/>
  <c r="J21" i="18"/>
  <c r="K21" i="18"/>
  <c r="I22" i="18"/>
  <c r="J22" i="18"/>
  <c r="K22" i="18"/>
  <c r="I23" i="18"/>
  <c r="J23" i="18"/>
  <c r="K23" i="18"/>
  <c r="I24" i="18"/>
  <c r="J24" i="18"/>
  <c r="K24" i="18"/>
  <c r="I25" i="18"/>
  <c r="J25" i="18"/>
  <c r="K25" i="18"/>
  <c r="I26" i="18"/>
  <c r="J26" i="18"/>
  <c r="K26" i="18"/>
  <c r="I27" i="18"/>
  <c r="J27" i="18"/>
  <c r="K27" i="18"/>
  <c r="K28" i="18"/>
  <c r="I2" i="19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2" i="20"/>
  <c r="I3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B11" i="15"/>
  <c r="K11" i="15"/>
  <c r="H12" i="10"/>
  <c r="H2" i="10"/>
  <c r="H3" i="10"/>
  <c r="H4" i="10"/>
  <c r="H5" i="10"/>
  <c r="H6" i="10"/>
  <c r="H7" i="10"/>
  <c r="H8" i="10"/>
  <c r="H9" i="10"/>
  <c r="H10" i="10"/>
  <c r="H11" i="10"/>
  <c r="H13" i="10"/>
  <c r="H14" i="10"/>
  <c r="H15" i="10"/>
  <c r="H16" i="10"/>
  <c r="H17" i="10"/>
  <c r="H18" i="10"/>
  <c r="H19" i="10"/>
  <c r="H21" i="10"/>
  <c r="G2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J2" i="22"/>
  <c r="J3" i="22"/>
  <c r="J4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H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G2" i="13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I28" i="16"/>
  <c r="H2" i="17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J28" i="18"/>
  <c r="H2" i="19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2" i="20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K10" i="15"/>
  <c r="F2" i="12"/>
  <c r="I3" i="22"/>
  <c r="I2" i="22"/>
  <c r="I4" i="22"/>
  <c r="I27" i="22"/>
  <c r="C29" i="19"/>
  <c r="C32" i="17"/>
  <c r="E8" i="15"/>
  <c r="H8" i="15"/>
  <c r="B8" i="15"/>
  <c r="K8" i="15"/>
  <c r="E17" i="15"/>
  <c r="D28" i="16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I2" i="1"/>
  <c r="H2" i="1"/>
  <c r="D17" i="1"/>
  <c r="G28" i="22"/>
  <c r="F28" i="22"/>
  <c r="D28" i="22"/>
  <c r="C36" i="22"/>
  <c r="K14" i="15"/>
  <c r="C24" i="1"/>
  <c r="R28" i="22"/>
  <c r="O25" i="12"/>
  <c r="P21" i="10"/>
  <c r="O23" i="11"/>
  <c r="E12" i="15"/>
  <c r="Q28" i="16"/>
  <c r="R28" i="18"/>
  <c r="P32" i="17"/>
  <c r="P29" i="19"/>
  <c r="P30" i="20"/>
  <c r="B12" i="15"/>
  <c r="P17" i="8"/>
  <c r="O21" i="13"/>
  <c r="H12" i="15"/>
  <c r="K12" i="15"/>
  <c r="I4" i="24"/>
  <c r="Q17" i="1"/>
  <c r="J3" i="19"/>
  <c r="O3" i="19"/>
  <c r="J4" i="19"/>
  <c r="O4" i="19"/>
  <c r="O5" i="19"/>
  <c r="O6" i="19"/>
  <c r="O2" i="19"/>
  <c r="J7" i="19"/>
  <c r="O7" i="19"/>
  <c r="O8" i="19"/>
  <c r="J9" i="19"/>
  <c r="O9" i="19"/>
  <c r="J10" i="19"/>
  <c r="O10" i="19"/>
  <c r="J11" i="19"/>
  <c r="O11" i="19"/>
  <c r="O12" i="19"/>
  <c r="J13" i="19"/>
  <c r="O13" i="19"/>
  <c r="O14" i="19"/>
  <c r="O15" i="19"/>
  <c r="J16" i="19"/>
  <c r="O16" i="19"/>
  <c r="J17" i="19"/>
  <c r="O17" i="19"/>
  <c r="J18" i="19"/>
  <c r="O18" i="19"/>
  <c r="J19" i="19"/>
  <c r="O19" i="19"/>
  <c r="J20" i="19"/>
  <c r="O20" i="19"/>
  <c r="O21" i="19"/>
  <c r="J22" i="19"/>
  <c r="O22" i="19"/>
  <c r="J23" i="19"/>
  <c r="O23" i="19"/>
  <c r="O24" i="19"/>
  <c r="J25" i="19"/>
  <c r="O25" i="19"/>
  <c r="J26" i="19"/>
  <c r="O26" i="19"/>
  <c r="J27" i="19"/>
  <c r="O27" i="19"/>
  <c r="O28" i="19"/>
  <c r="O29" i="19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2" i="20"/>
  <c r="G30" i="20"/>
  <c r="D29" i="19"/>
  <c r="E29" i="19"/>
  <c r="F29" i="19"/>
  <c r="G3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" i="19"/>
  <c r="G29" i="19"/>
  <c r="I17" i="1"/>
  <c r="H17" i="1"/>
  <c r="F17" i="1"/>
  <c r="D21" i="13"/>
  <c r="E21" i="13"/>
  <c r="C21" i="13"/>
  <c r="F3" i="13"/>
  <c r="F4" i="13"/>
  <c r="F5" i="13"/>
  <c r="F6" i="13"/>
  <c r="F7" i="13"/>
  <c r="F8" i="13"/>
  <c r="F9" i="13"/>
  <c r="F2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G3" i="2"/>
  <c r="G4" i="2"/>
  <c r="G5" i="2"/>
  <c r="G6" i="2"/>
  <c r="G7" i="2"/>
  <c r="G8" i="2"/>
  <c r="G9" i="2"/>
  <c r="G10" i="2"/>
  <c r="G11" i="2"/>
  <c r="G12" i="2"/>
  <c r="G13" i="2"/>
  <c r="F3" i="2"/>
  <c r="F4" i="2"/>
  <c r="F5" i="2"/>
  <c r="F6" i="2"/>
  <c r="F7" i="2"/>
  <c r="F8" i="2"/>
  <c r="F9" i="2"/>
  <c r="F10" i="2"/>
  <c r="F11" i="2"/>
  <c r="F12" i="2"/>
  <c r="F13" i="2"/>
  <c r="E3" i="2"/>
  <c r="E4" i="2"/>
  <c r="E5" i="2"/>
  <c r="E6" i="2"/>
  <c r="E7" i="2"/>
  <c r="E8" i="2"/>
  <c r="E9" i="2"/>
  <c r="E10" i="2"/>
  <c r="E11" i="2"/>
  <c r="E12" i="2"/>
  <c r="E13" i="2"/>
  <c r="G2" i="2"/>
  <c r="F2" i="2"/>
  <c r="E2" i="2"/>
  <c r="D17" i="8"/>
  <c r="E17" i="8"/>
  <c r="F17" i="8"/>
  <c r="C17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2" i="8"/>
  <c r="G17" i="8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E25" i="12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" i="11"/>
  <c r="E23" i="11"/>
  <c r="I20" i="10"/>
  <c r="H20" i="10"/>
  <c r="G3" i="10"/>
  <c r="G4" i="10"/>
  <c r="G5" i="10"/>
  <c r="G6" i="10"/>
  <c r="G12" i="10"/>
  <c r="G2" i="10"/>
  <c r="G7" i="10"/>
  <c r="G8" i="10"/>
  <c r="G9" i="10"/>
  <c r="G10" i="10"/>
  <c r="G11" i="10"/>
  <c r="G13" i="10"/>
  <c r="G14" i="10"/>
  <c r="G15" i="10"/>
  <c r="G16" i="10"/>
  <c r="G17" i="10"/>
  <c r="G18" i="10"/>
  <c r="G19" i="10"/>
  <c r="G21" i="10"/>
  <c r="G20" i="10"/>
  <c r="F21" i="10"/>
  <c r="E21" i="10"/>
  <c r="D30" i="20"/>
  <c r="E30" i="20"/>
  <c r="F30" i="20"/>
  <c r="C30" i="20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C28" i="22"/>
  <c r="H28" i="22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2" i="17"/>
  <c r="O32" i="17"/>
  <c r="K25" i="16"/>
  <c r="I28" i="18"/>
  <c r="D28" i="18"/>
  <c r="E28" i="18"/>
  <c r="F28" i="18"/>
  <c r="G28" i="18"/>
  <c r="H28" i="18"/>
  <c r="C28" i="18"/>
  <c r="D32" i="17"/>
  <c r="E32" i="17"/>
  <c r="F32" i="17"/>
  <c r="P7" i="16"/>
  <c r="P2" i="16"/>
  <c r="K13" i="16"/>
  <c r="G28" i="16"/>
  <c r="E28" i="16"/>
  <c r="M17" i="1"/>
  <c r="N17" i="1"/>
  <c r="O17" i="1"/>
  <c r="L17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P1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N6" i="13"/>
  <c r="N2" i="13"/>
  <c r="J14" i="2"/>
  <c r="K14" i="2"/>
  <c r="L14" i="2"/>
  <c r="N14" i="2"/>
  <c r="M14" i="2"/>
  <c r="I14" i="2"/>
  <c r="D14" i="2"/>
  <c r="C14" i="2"/>
  <c r="N13" i="12"/>
  <c r="N2" i="12"/>
  <c r="D25" i="12"/>
  <c r="C25" i="12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" i="10"/>
  <c r="E28" i="22"/>
  <c r="O3" i="20"/>
  <c r="O4" i="20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2" i="20"/>
  <c r="Q3" i="18"/>
  <c r="Q4" i="18"/>
  <c r="Q5" i="18"/>
  <c r="Q6" i="18"/>
  <c r="Q7" i="18"/>
  <c r="Q8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" i="18"/>
  <c r="P3" i="16"/>
  <c r="O16" i="8"/>
  <c r="L24" i="22"/>
  <c r="J16" i="8"/>
  <c r="Q27" i="22"/>
  <c r="L27" i="22"/>
  <c r="J15" i="8"/>
  <c r="J13" i="10"/>
  <c r="I15" i="12"/>
  <c r="L13" i="22"/>
  <c r="L23" i="22"/>
  <c r="L25" i="22"/>
  <c r="L5" i="22"/>
  <c r="L4" i="22"/>
  <c r="L15" i="22"/>
  <c r="L16" i="22"/>
  <c r="I12" i="12"/>
  <c r="J8" i="10"/>
  <c r="L26" i="22"/>
  <c r="I20" i="13"/>
  <c r="E18" i="15"/>
  <c r="I15" i="13"/>
  <c r="I11" i="13"/>
  <c r="I10" i="13"/>
  <c r="I8" i="13"/>
  <c r="I7" i="13"/>
  <c r="N4" i="13"/>
  <c r="I4" i="13"/>
  <c r="I2" i="13"/>
  <c r="D23" i="11"/>
  <c r="C23" i="11"/>
  <c r="N22" i="11"/>
  <c r="I22" i="11"/>
  <c r="J14" i="8"/>
  <c r="J13" i="8"/>
  <c r="J12" i="8"/>
  <c r="J10" i="8"/>
  <c r="J9" i="8"/>
  <c r="J8" i="8"/>
  <c r="J7" i="8"/>
  <c r="J6" i="8"/>
  <c r="J5" i="8"/>
  <c r="J2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2" i="8"/>
  <c r="N3" i="13"/>
  <c r="N5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H8" i="2"/>
  <c r="H7" i="2"/>
  <c r="H4" i="2"/>
  <c r="H3" i="2"/>
  <c r="H2" i="2"/>
  <c r="E17" i="1"/>
  <c r="G17" i="1"/>
  <c r="C17" i="1"/>
  <c r="K14" i="1"/>
  <c r="K13" i="1"/>
  <c r="K11" i="1"/>
  <c r="K4" i="1"/>
  <c r="K9" i="1"/>
  <c r="K8" i="1"/>
  <c r="K7" i="1"/>
  <c r="K2" i="1"/>
  <c r="I24" i="12"/>
  <c r="I23" i="12"/>
  <c r="I20" i="12"/>
  <c r="I19" i="12"/>
  <c r="I18" i="12"/>
  <c r="I17" i="12"/>
  <c r="I16" i="12"/>
  <c r="I14" i="12"/>
  <c r="I13" i="12"/>
  <c r="I11" i="12"/>
  <c r="I9" i="12"/>
  <c r="I8" i="12"/>
  <c r="I7" i="12"/>
  <c r="I6" i="12"/>
  <c r="N3" i="12"/>
  <c r="N4" i="12"/>
  <c r="N5" i="12"/>
  <c r="N6" i="12"/>
  <c r="N7" i="12"/>
  <c r="N8" i="12"/>
  <c r="N9" i="12"/>
  <c r="N10" i="12"/>
  <c r="N11" i="12"/>
  <c r="N12" i="12"/>
  <c r="N14" i="12"/>
  <c r="N15" i="12"/>
  <c r="N16" i="12"/>
  <c r="N17" i="12"/>
  <c r="N18" i="12"/>
  <c r="N19" i="12"/>
  <c r="N20" i="12"/>
  <c r="N21" i="12"/>
  <c r="N22" i="12"/>
  <c r="N23" i="12"/>
  <c r="N24" i="12"/>
  <c r="I4" i="12"/>
  <c r="I21" i="11"/>
  <c r="I20" i="11"/>
  <c r="I19" i="11"/>
  <c r="I18" i="11"/>
  <c r="I16" i="11"/>
  <c r="I15" i="11"/>
  <c r="I14" i="11"/>
  <c r="I12" i="11"/>
  <c r="I11" i="11"/>
  <c r="I10" i="11"/>
  <c r="I9" i="11"/>
  <c r="N3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" i="11"/>
  <c r="I8" i="11"/>
  <c r="I3" i="11"/>
  <c r="I2" i="11"/>
  <c r="C21" i="10"/>
  <c r="D21" i="10"/>
  <c r="J18" i="10"/>
  <c r="J16" i="10"/>
  <c r="J15" i="10"/>
  <c r="J14" i="10"/>
  <c r="J12" i="10"/>
  <c r="J10" i="10"/>
  <c r="J9" i="10"/>
  <c r="J7" i="10"/>
  <c r="J6" i="10"/>
  <c r="J5" i="10"/>
  <c r="J4" i="10"/>
  <c r="J2" i="10"/>
  <c r="Q23" i="22"/>
  <c r="L22" i="22"/>
  <c r="L21" i="22"/>
  <c r="L20" i="22"/>
  <c r="L18" i="22"/>
  <c r="Q19" i="22"/>
  <c r="L19" i="22"/>
  <c r="L17" i="22"/>
  <c r="L14" i="22"/>
  <c r="L12" i="22"/>
  <c r="L11" i="22"/>
  <c r="L10" i="22"/>
  <c r="L9" i="22"/>
  <c r="L8" i="22"/>
  <c r="L7" i="22"/>
  <c r="L6" i="22"/>
  <c r="Q3" i="22"/>
  <c r="Q4" i="22"/>
  <c r="Q5" i="22"/>
  <c r="Q6" i="22"/>
  <c r="Q7" i="22"/>
  <c r="Q8" i="22"/>
  <c r="Q9" i="22"/>
  <c r="Q10" i="22"/>
  <c r="Q26" i="22"/>
  <c r="Q11" i="22"/>
  <c r="Q12" i="22"/>
  <c r="Q13" i="22"/>
  <c r="Q14" i="22"/>
  <c r="Q15" i="22"/>
  <c r="Q16" i="22"/>
  <c r="Q17" i="22"/>
  <c r="Q18" i="22"/>
  <c r="Q20" i="22"/>
  <c r="Q21" i="22"/>
  <c r="Q22" i="22"/>
  <c r="Q24" i="22"/>
  <c r="Q25" i="22"/>
  <c r="L3" i="22"/>
  <c r="Q2" i="22"/>
  <c r="L2" i="22"/>
  <c r="H13" i="2"/>
  <c r="H11" i="2"/>
  <c r="K16" i="1"/>
  <c r="K15" i="1"/>
  <c r="K12" i="1"/>
  <c r="K10" i="1"/>
  <c r="K6" i="1"/>
  <c r="K5" i="1"/>
  <c r="J29" i="20"/>
  <c r="J28" i="20"/>
  <c r="J27" i="20"/>
  <c r="J26" i="20"/>
  <c r="J25" i="20"/>
  <c r="J22" i="20"/>
  <c r="J20" i="20"/>
  <c r="J19" i="20"/>
  <c r="J18" i="20"/>
  <c r="J16" i="20"/>
  <c r="J15" i="20"/>
  <c r="J14" i="20"/>
  <c r="J13" i="20"/>
  <c r="J12" i="20"/>
  <c r="J11" i="20"/>
  <c r="J5" i="20"/>
  <c r="J3" i="20"/>
  <c r="L27" i="18"/>
  <c r="L26" i="18"/>
  <c r="L25" i="18"/>
  <c r="L24" i="18"/>
  <c r="L19" i="18"/>
  <c r="L17" i="18"/>
  <c r="L16" i="18"/>
  <c r="L13" i="18"/>
  <c r="L12" i="18"/>
  <c r="L10" i="18"/>
  <c r="L7" i="18"/>
  <c r="L2" i="18"/>
  <c r="J28" i="17"/>
  <c r="J27" i="17"/>
  <c r="J26" i="17"/>
  <c r="J25" i="17"/>
  <c r="J21" i="17"/>
  <c r="J20" i="17"/>
  <c r="J15" i="17"/>
  <c r="J14" i="17"/>
  <c r="J8" i="17"/>
  <c r="J2" i="17"/>
  <c r="F28" i="16"/>
  <c r="C28" i="16"/>
  <c r="K27" i="16"/>
  <c r="K26" i="16"/>
  <c r="K24" i="16"/>
  <c r="K22" i="16"/>
  <c r="K19" i="16"/>
  <c r="K11" i="16"/>
  <c r="K7" i="16"/>
  <c r="B10" i="15"/>
  <c r="E14" i="2"/>
  <c r="H9" i="15"/>
  <c r="H10" i="15"/>
  <c r="F14" i="2"/>
  <c r="N25" i="12"/>
  <c r="N23" i="11"/>
  <c r="E10" i="15"/>
  <c r="I28" i="22"/>
  <c r="O30" i="20"/>
  <c r="N21" i="13"/>
  <c r="G14" i="2"/>
  <c r="J17" i="1"/>
  <c r="O17" i="8"/>
  <c r="F25" i="12"/>
  <c r="F23" i="11"/>
  <c r="O21" i="10"/>
  <c r="Q28" i="22"/>
  <c r="H28" i="16"/>
  <c r="G32" i="17"/>
  <c r="B9" i="15"/>
  <c r="P4" i="16"/>
  <c r="K9" i="15"/>
  <c r="E9" i="15"/>
  <c r="P5" i="16"/>
  <c r="Q28" i="18"/>
  <c r="I8" i="23"/>
  <c r="P6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</calcChain>
</file>

<file path=xl/sharedStrings.xml><?xml version="1.0" encoding="utf-8"?>
<sst xmlns="http://schemas.openxmlformats.org/spreadsheetml/2006/main" count="1155" uniqueCount="669">
  <si>
    <t>Groupe A</t>
  </si>
  <si>
    <t>Groupe B</t>
  </si>
  <si>
    <t>Groupe C</t>
  </si>
  <si>
    <t>Groupe D</t>
  </si>
  <si>
    <t>Groupe E</t>
  </si>
  <si>
    <t>Nom</t>
  </si>
  <si>
    <t xml:space="preserve">Prénom </t>
  </si>
  <si>
    <t>BIRMINGHAM</t>
  </si>
  <si>
    <t>Noemie</t>
  </si>
  <si>
    <t>AFONSO</t>
  </si>
  <si>
    <t>Lisa</t>
  </si>
  <si>
    <t>ABITBOL</t>
  </si>
  <si>
    <t>Emilie</t>
  </si>
  <si>
    <t>AZZOUZI</t>
  </si>
  <si>
    <t>Yanis</t>
  </si>
  <si>
    <t>AKATCHI</t>
  </si>
  <si>
    <t>Tanan</t>
  </si>
  <si>
    <t>DIALLO</t>
  </si>
  <si>
    <t>Mariama</t>
  </si>
  <si>
    <t>BEMA</t>
  </si>
  <si>
    <t>Ezekiel</t>
  </si>
  <si>
    <t>CHESTIER</t>
  </si>
  <si>
    <t>Célia</t>
  </si>
  <si>
    <t>BASSIGNANI</t>
  </si>
  <si>
    <t>Noah</t>
  </si>
  <si>
    <t>AMENGUAL</t>
  </si>
  <si>
    <t>Corentin</t>
  </si>
  <si>
    <t>DOS SANTOS</t>
  </si>
  <si>
    <t>Mathilde</t>
  </si>
  <si>
    <t>HAMIDI</t>
  </si>
  <si>
    <t>Helène</t>
  </si>
  <si>
    <t>HACQUE</t>
  </si>
  <si>
    <t>Flavie</t>
  </si>
  <si>
    <t>BOUMALI</t>
  </si>
  <si>
    <t>Ines</t>
  </si>
  <si>
    <t>BOBECHE</t>
  </si>
  <si>
    <t>Samuel</t>
  </si>
  <si>
    <t>KURTYKA-KASPRZAK</t>
  </si>
  <si>
    <t>Clara</t>
  </si>
  <si>
    <t>JOSSE</t>
  </si>
  <si>
    <t>Raphaël</t>
  </si>
  <si>
    <t>ІМАНО</t>
  </si>
  <si>
    <t>Nathan</t>
  </si>
  <si>
    <t>CHAMBOST</t>
  </si>
  <si>
    <t>Elisa</t>
  </si>
  <si>
    <t>DANTIN--AIT TALEB</t>
  </si>
  <si>
    <t>RUBAKUMAR</t>
  </si>
  <si>
    <t>Athisaya</t>
  </si>
  <si>
    <t>LE GUELLEC</t>
  </si>
  <si>
    <t>Amaury</t>
  </si>
  <si>
    <t>JEANVILLE</t>
  </si>
  <si>
    <t>Maëlys</t>
  </si>
  <si>
    <t>DEMARCY</t>
  </si>
  <si>
    <t>Elsa</t>
  </si>
  <si>
    <t>DAUBROSSE</t>
  </si>
  <si>
    <t>Gaétan</t>
  </si>
  <si>
    <t>TRIMOUILLE</t>
  </si>
  <si>
    <t>Nikita</t>
  </si>
  <si>
    <t>LEPICIER</t>
  </si>
  <si>
    <t>Rudy</t>
  </si>
  <si>
    <t>MIRVAL</t>
  </si>
  <si>
    <t>Sabrina</t>
  </si>
  <si>
    <t>FADIER-BAVOIL</t>
  </si>
  <si>
    <t>Leane</t>
  </si>
  <si>
    <t>DAVIGNY</t>
  </si>
  <si>
    <t>Emma</t>
  </si>
  <si>
    <t>VERRIER-JACKOWSKI</t>
  </si>
  <si>
    <t>Léna</t>
  </si>
  <si>
    <t>МРЕМВА</t>
  </si>
  <si>
    <t>Bérénice</t>
  </si>
  <si>
    <t>PAUL</t>
  </si>
  <si>
    <t>Shervyn</t>
  </si>
  <si>
    <t>GABRIEL</t>
  </si>
  <si>
    <t>Edouard</t>
  </si>
  <si>
    <t>DIOP</t>
  </si>
  <si>
    <t>Comsar</t>
  </si>
  <si>
    <t>VERSAVEAU</t>
  </si>
  <si>
    <t>Thibaut</t>
  </si>
  <si>
    <t>OUIS BENHAMIDA</t>
  </si>
  <si>
    <t>Chaima</t>
  </si>
  <si>
    <t>REAM</t>
  </si>
  <si>
    <t>Loan</t>
  </si>
  <si>
    <t>LEROUX</t>
  </si>
  <si>
    <t>Thomas</t>
  </si>
  <si>
    <t>FAKRI</t>
  </si>
  <si>
    <t>Selma</t>
  </si>
  <si>
    <t>ZHANG</t>
  </si>
  <si>
    <t>Marine</t>
  </si>
  <si>
    <t>RABHI</t>
  </si>
  <si>
    <t>Lynda</t>
  </si>
  <si>
    <t>SACKO</t>
  </si>
  <si>
    <t>Mariam</t>
  </si>
  <si>
    <t>LOMBARD</t>
  </si>
  <si>
    <t>Ulysse</t>
  </si>
  <si>
    <t>GODWIN</t>
  </si>
  <si>
    <t>Elodie</t>
  </si>
  <si>
    <t>SUTHARSAN</t>
  </si>
  <si>
    <t>Ajanthini</t>
  </si>
  <si>
    <t>TYCLE-COSSOU</t>
  </si>
  <si>
    <t>Утаїа</t>
  </si>
  <si>
    <t>LUMEUS</t>
  </si>
  <si>
    <t>Jovenca</t>
  </si>
  <si>
    <t>JUBEAUX</t>
  </si>
  <si>
    <t>VANGU KINKELA</t>
  </si>
  <si>
    <t>Oceane</t>
  </si>
  <si>
    <t>LUZOLO MONTEIRO</t>
  </si>
  <si>
    <t>Gabrielle</t>
  </si>
  <si>
    <t>LECOMTE</t>
  </si>
  <si>
    <t>Lucas</t>
  </si>
  <si>
    <t>VINCOURT</t>
  </si>
  <si>
    <t>Juliette</t>
  </si>
  <si>
    <t>MARCUS</t>
  </si>
  <si>
    <t>Azénor</t>
  </si>
  <si>
    <t>MAZID</t>
  </si>
  <si>
    <t>Wafa</t>
  </si>
  <si>
    <t>VONNET</t>
  </si>
  <si>
    <t>Noémie</t>
  </si>
  <si>
    <t>MOKWAKA</t>
  </si>
  <si>
    <t>Gwladys</t>
  </si>
  <si>
    <t>SALIBUR</t>
  </si>
  <si>
    <t>Aure</t>
  </si>
  <si>
    <t>MUNY</t>
  </si>
  <si>
    <t>Paul</t>
  </si>
  <si>
    <t>THOMAS</t>
  </si>
  <si>
    <t>Marianne</t>
  </si>
  <si>
    <t>ROUGEOT</t>
  </si>
  <si>
    <t>Pauline</t>
  </si>
  <si>
    <t>TOPALLAJ</t>
  </si>
  <si>
    <t>Albina</t>
  </si>
  <si>
    <t>SAVARY</t>
  </si>
  <si>
    <t>Ivanne</t>
  </si>
  <si>
    <t>VIEIRA PIRES</t>
  </si>
  <si>
    <t>André</t>
  </si>
  <si>
    <t>TONOUHEWA</t>
  </si>
  <si>
    <t>Zoulfath</t>
  </si>
  <si>
    <t>ZEMANI</t>
  </si>
  <si>
    <t>Lila</t>
  </si>
  <si>
    <t>Photos Classe GF</t>
  </si>
  <si>
    <t>Photos Fun GF</t>
  </si>
  <si>
    <t>Photos Fun PF</t>
  </si>
  <si>
    <t>Photos  groupe GF</t>
  </si>
  <si>
    <t>Photos  groupe PF</t>
  </si>
  <si>
    <t>Nbr de photos GF</t>
  </si>
  <si>
    <t>Nbr de photos PF</t>
  </si>
  <si>
    <t>Nbr photos</t>
  </si>
  <si>
    <t xml:space="preserve">Moyen de paiement </t>
  </si>
  <si>
    <t xml:space="preserve">Espèce </t>
  </si>
  <si>
    <t>Paylib</t>
  </si>
  <si>
    <t>Paypal</t>
  </si>
  <si>
    <t>Revolut</t>
  </si>
  <si>
    <t>Montant reçu</t>
  </si>
  <si>
    <t>Nbr de commandes</t>
  </si>
  <si>
    <t>ABREU</t>
  </si>
  <si>
    <t>Daniel</t>
  </si>
  <si>
    <t>ALIANE</t>
  </si>
  <si>
    <t>Janade</t>
  </si>
  <si>
    <t>BENBAKIR</t>
  </si>
  <si>
    <t>Bouchra</t>
  </si>
  <si>
    <t>BENYAHIA</t>
  </si>
  <si>
    <t>Djihane</t>
  </si>
  <si>
    <t>BERIG</t>
  </si>
  <si>
    <t>Nassir-Eddine</t>
  </si>
  <si>
    <t>BOSQUET</t>
  </si>
  <si>
    <t>Stan</t>
  </si>
  <si>
    <t>CHEA</t>
  </si>
  <si>
    <t>Marina</t>
  </si>
  <si>
    <t>DABO</t>
  </si>
  <si>
    <t>Téné</t>
  </si>
  <si>
    <t>DOM--FAURE</t>
  </si>
  <si>
    <t>EL BRAHMI</t>
  </si>
  <si>
    <t>Achraf</t>
  </si>
  <si>
    <t>GHAYATI</t>
  </si>
  <si>
    <t>Anissa</t>
  </si>
  <si>
    <t>GOUBERT</t>
  </si>
  <si>
    <t>Alexis</t>
  </si>
  <si>
    <t>HODY</t>
  </si>
  <si>
    <t>Maiwen</t>
  </si>
  <si>
    <t>KERMEZLI</t>
  </si>
  <si>
    <t>Ciryne</t>
  </si>
  <si>
    <t>MOREIRA DA VEIGA</t>
  </si>
  <si>
    <t>Raissa</t>
  </si>
  <si>
    <t>PASQUET</t>
  </si>
  <si>
    <t>Alexandre</t>
  </si>
  <si>
    <t>TERBAOUI</t>
  </si>
  <si>
    <t>Asma</t>
  </si>
  <si>
    <t xml:space="preserve">Total </t>
  </si>
  <si>
    <t>Photo Classe</t>
  </si>
  <si>
    <t>Photo Fun</t>
  </si>
  <si>
    <t>Photo Groupe</t>
  </si>
  <si>
    <t>Commande réglée</t>
  </si>
  <si>
    <t>Présent sans achat</t>
  </si>
  <si>
    <t>Présent sans participation</t>
  </si>
  <si>
    <t>Absent</t>
  </si>
  <si>
    <t xml:space="preserve">Photos classe GF </t>
  </si>
  <si>
    <t>Photos  classe  PF</t>
  </si>
  <si>
    <t>Photos fun GF</t>
  </si>
  <si>
    <t>Photos fun PF</t>
  </si>
  <si>
    <t>Nbr photos GF</t>
  </si>
  <si>
    <t>Nbr photos PF</t>
  </si>
  <si>
    <t>ALANKAYA</t>
  </si>
  <si>
    <t>Esin</t>
  </si>
  <si>
    <t>ARCHANTE</t>
  </si>
  <si>
    <t>Lorna-Jane</t>
  </si>
  <si>
    <t>BAHFIR</t>
  </si>
  <si>
    <t>Camila</t>
  </si>
  <si>
    <t>BAZIE</t>
  </si>
  <si>
    <t>Ange</t>
  </si>
  <si>
    <t>BELGHERBI</t>
  </si>
  <si>
    <t>BONTEMPS</t>
  </si>
  <si>
    <t>Antoine</t>
  </si>
  <si>
    <t>BOUHADJEB</t>
  </si>
  <si>
    <t>Othman</t>
  </si>
  <si>
    <t>CHEBOUROU</t>
  </si>
  <si>
    <t>Farah</t>
  </si>
  <si>
    <t>DIAKHABY</t>
  </si>
  <si>
    <t>Mamadou</t>
  </si>
  <si>
    <t>GNAHORE</t>
  </si>
  <si>
    <t>Grace-Tenhollo</t>
  </si>
  <si>
    <t>KILMAN</t>
  </si>
  <si>
    <t>Venistan</t>
  </si>
  <si>
    <t>КУЕКЕМЕН MENSAH</t>
  </si>
  <si>
    <t>Thierry</t>
  </si>
  <si>
    <t>LALLEMAND •</t>
  </si>
  <si>
    <t>Luka</t>
  </si>
  <si>
    <t>LAMBERT</t>
  </si>
  <si>
    <t>Khalissa</t>
  </si>
  <si>
    <t>MAGALHAES</t>
  </si>
  <si>
    <t>Maxence</t>
  </si>
  <si>
    <t>МАКАУА</t>
  </si>
  <si>
    <t>MOHAMED SAID</t>
  </si>
  <si>
    <t>TRAORÉ</t>
  </si>
  <si>
    <t>YAO</t>
  </si>
  <si>
    <t xml:space="preserve">Amandine </t>
  </si>
  <si>
    <t xml:space="preserve">Photos  classe GF </t>
  </si>
  <si>
    <t>Photos  classe PF</t>
  </si>
  <si>
    <t>Photos  fun GF</t>
  </si>
  <si>
    <t>Photos  groupe  GF</t>
  </si>
  <si>
    <t>Photos  groupe  PF</t>
  </si>
  <si>
    <t>BAABOURA</t>
  </si>
  <si>
    <t>Ilyes</t>
  </si>
  <si>
    <t>BARHILI</t>
  </si>
  <si>
    <t>Souraya</t>
  </si>
  <si>
    <t>BERNOUSS1-GALITTTFR</t>
  </si>
  <si>
    <t>CARPENTIER</t>
  </si>
  <si>
    <t>DODOKAL--LEFORT</t>
  </si>
  <si>
    <t>Dorian</t>
  </si>
  <si>
    <t>FALLA</t>
  </si>
  <si>
    <t>Harry</t>
  </si>
  <si>
    <t>HENRY</t>
  </si>
  <si>
    <t>Aaliyah</t>
  </si>
  <si>
    <t>LOPES MOREIRA</t>
  </si>
  <si>
    <t>Nevae</t>
  </si>
  <si>
    <t>LUGE JOLY</t>
  </si>
  <si>
    <t>Lilian</t>
  </si>
  <si>
    <t>RATHNAYAKE</t>
  </si>
  <si>
    <t>Imalsha</t>
  </si>
  <si>
    <t>Espèce</t>
  </si>
  <si>
    <t>SAINT FORT</t>
  </si>
  <si>
    <t>Zoe Joy</t>
  </si>
  <si>
    <t>SAOUD</t>
  </si>
  <si>
    <t>Ikrame</t>
  </si>
  <si>
    <t>TEMPLE</t>
  </si>
  <si>
    <t>Robin</t>
  </si>
  <si>
    <t>Photos classe  GF</t>
  </si>
  <si>
    <t>Photos groupe  PF</t>
  </si>
  <si>
    <t>AHSEEK</t>
  </si>
  <si>
    <t>Sara</t>
  </si>
  <si>
    <t>BELHADJ</t>
  </si>
  <si>
    <t>MILOUD</t>
  </si>
  <si>
    <t>BONNIER</t>
  </si>
  <si>
    <t>Manon</t>
  </si>
  <si>
    <t>CALIXTE</t>
  </si>
  <si>
    <t>Rehannalove</t>
  </si>
  <si>
    <t>FERNANDEZ</t>
  </si>
  <si>
    <t>Gabriel</t>
  </si>
  <si>
    <t>KOUASSI</t>
  </si>
  <si>
    <t>KOFFI</t>
  </si>
  <si>
    <t>LAPAWA</t>
  </si>
  <si>
    <t>Justine</t>
  </si>
  <si>
    <t>MAURICE-LESCUREUX</t>
  </si>
  <si>
    <t>Célian</t>
  </si>
  <si>
    <t>NAGENDRAN</t>
  </si>
  <si>
    <t>Keshawashen</t>
  </si>
  <si>
    <t>ZAOUI</t>
  </si>
  <si>
    <t>Rania</t>
  </si>
  <si>
    <t xml:space="preserve">Photos classe GF  </t>
  </si>
  <si>
    <t xml:space="preserve">Photos groupe GF </t>
  </si>
  <si>
    <t xml:space="preserve">Photos groupe PF </t>
  </si>
  <si>
    <t>ABRAMOVITCH</t>
  </si>
  <si>
    <t>Hermès</t>
  </si>
  <si>
    <t>ALBOT</t>
  </si>
  <si>
    <t>Clément</t>
  </si>
  <si>
    <t>ATTOUMANE ASSANE</t>
  </si>
  <si>
    <t>Fayad</t>
  </si>
  <si>
    <t>AUBRY</t>
  </si>
  <si>
    <t>Nicolas</t>
  </si>
  <si>
    <t>BALLOU</t>
  </si>
  <si>
    <t>Yvann</t>
  </si>
  <si>
    <t>BENHIZIA</t>
  </si>
  <si>
    <t>Léo</t>
  </si>
  <si>
    <t>GAYAT</t>
  </si>
  <si>
    <t>Anna</t>
  </si>
  <si>
    <t>МАМЕТ</t>
  </si>
  <si>
    <t>Bastien</t>
  </si>
  <si>
    <t>PIERRE</t>
  </si>
  <si>
    <t>Loane</t>
  </si>
  <si>
    <t>RAOUDI</t>
  </si>
  <si>
    <t>Ismahan</t>
  </si>
  <si>
    <t>Total</t>
  </si>
  <si>
    <t xml:space="preserve">Photos  classe GF  </t>
  </si>
  <si>
    <t>Photos Chapeaux GF</t>
  </si>
  <si>
    <t>Photos Chapeaux PF</t>
  </si>
  <si>
    <t>Photos Garçons PF</t>
  </si>
  <si>
    <t>Photos Filles PF</t>
  </si>
  <si>
    <t>AUGUSTIN</t>
  </si>
  <si>
    <t>LOANE</t>
  </si>
  <si>
    <t>BADAOUI</t>
  </si>
  <si>
    <t>ISMAEL</t>
  </si>
  <si>
    <t>BAHUCHET</t>
  </si>
  <si>
    <t>LEA</t>
  </si>
  <si>
    <t>BEN BACCAR</t>
  </si>
  <si>
    <t>ASMA</t>
  </si>
  <si>
    <t>BERNARD</t>
  </si>
  <si>
    <t>THEA</t>
  </si>
  <si>
    <t>CAILLET</t>
  </si>
  <si>
    <t>AURORE</t>
  </si>
  <si>
    <t>CAUCHY --CLERC</t>
  </si>
  <si>
    <t>BASILE.</t>
  </si>
  <si>
    <t>CHARTREL</t>
  </si>
  <si>
    <t>JULIETTE</t>
  </si>
  <si>
    <t>DESMET</t>
  </si>
  <si>
    <t>MAEL</t>
  </si>
  <si>
    <t>DONIOL</t>
  </si>
  <si>
    <t>LISSANDRE</t>
  </si>
  <si>
    <t>DORIN</t>
  </si>
  <si>
    <t>NOAM</t>
  </si>
  <si>
    <t>FERNANDES</t>
  </si>
  <si>
    <t>MELYANA</t>
  </si>
  <si>
    <t>FERREIRA DA SILVA</t>
  </si>
  <si>
    <t>CAMILLE</t>
  </si>
  <si>
    <t>FIDALI</t>
  </si>
  <si>
    <t>AMINE</t>
  </si>
  <si>
    <t>GAGNOUX</t>
  </si>
  <si>
    <t>TRISTAN</t>
  </si>
  <si>
    <t>GENEVIEVE-ANASTASIE</t>
  </si>
  <si>
    <t>MATHIS</t>
  </si>
  <si>
    <t>KURT</t>
  </si>
  <si>
    <t>EMIRHAN</t>
  </si>
  <si>
    <t>LIMANDRI</t>
  </si>
  <si>
    <t>DEBORAH</t>
  </si>
  <si>
    <t>MONTEIL</t>
  </si>
  <si>
    <t>PAULINE</t>
  </si>
  <si>
    <t>PERIN</t>
  </si>
  <si>
    <t>KILLIAN</t>
  </si>
  <si>
    <t>RIANI</t>
  </si>
  <si>
    <t>DINA</t>
  </si>
  <si>
    <t>SIHAMI</t>
  </si>
  <si>
    <t>KAMELYA</t>
  </si>
  <si>
    <t>TEIXEIRA</t>
  </si>
  <si>
    <t>Anthony</t>
  </si>
  <si>
    <t>WISSOCQ</t>
  </si>
  <si>
    <t>ENZO</t>
  </si>
  <si>
    <t>LYNA</t>
  </si>
  <si>
    <t>Mme</t>
  </si>
  <si>
    <t>LOPEO</t>
  </si>
  <si>
    <t>Photo Chapeaux</t>
  </si>
  <si>
    <t>Photo Fille</t>
  </si>
  <si>
    <t>Photos Offertes à cause de mauvaise qualité</t>
  </si>
  <si>
    <t>Photo Garçons</t>
  </si>
  <si>
    <t>Photos Moustache PF</t>
  </si>
  <si>
    <t>BAPTISTA</t>
  </si>
  <si>
    <t>LENZO</t>
  </si>
  <si>
    <t>COSSON</t>
  </si>
  <si>
    <t>LOIC</t>
  </si>
  <si>
    <t>DEROUET</t>
  </si>
  <si>
    <t>GIBIER</t>
  </si>
  <si>
    <t>GOMES-TALHAS</t>
  </si>
  <si>
    <t>OCEANE</t>
  </si>
  <si>
    <t>HOUSSART</t>
  </si>
  <si>
    <t>LUCIE</t>
  </si>
  <si>
    <t>Huysschaert</t>
  </si>
  <si>
    <t>EMA</t>
  </si>
  <si>
    <t>KHELLADI</t>
  </si>
  <si>
    <t>YANIS</t>
  </si>
  <si>
    <t>LACHAIZE</t>
  </si>
  <si>
    <t>ALEXIS</t>
  </si>
  <si>
    <t>LOLA</t>
  </si>
  <si>
    <t>LESOULT</t>
  </si>
  <si>
    <t>MAMOUNE</t>
  </si>
  <si>
    <t>OUMAYMA</t>
  </si>
  <si>
    <t>NANY</t>
  </si>
  <si>
    <t>MARGAUX</t>
  </si>
  <si>
    <t>NOEL</t>
  </si>
  <si>
    <t>SAMUEL</t>
  </si>
  <si>
    <t>PERRY</t>
  </si>
  <si>
    <t>MAXENCE</t>
  </si>
  <si>
    <t>RASCAR</t>
  </si>
  <si>
    <t>LEANDRE</t>
  </si>
  <si>
    <t>SANGARE</t>
  </si>
  <si>
    <t>INES</t>
  </si>
  <si>
    <t>NAWRZYNOWICZ</t>
  </si>
  <si>
    <t>SANDRA</t>
  </si>
  <si>
    <t>Delslile</t>
  </si>
  <si>
    <t>Photo Moustache</t>
  </si>
  <si>
    <t xml:space="preserve">ABAZI </t>
  </si>
  <si>
    <t>Iliriana</t>
  </si>
  <si>
    <t>AFARFAR</t>
  </si>
  <si>
    <t>Aya</t>
  </si>
  <si>
    <t xml:space="preserve">AIT ALI </t>
  </si>
  <si>
    <t>Zakaria</t>
  </si>
  <si>
    <t>BABIN</t>
  </si>
  <si>
    <t>CORENTIN</t>
  </si>
  <si>
    <t>BENTO</t>
  </si>
  <si>
    <t>ANGELINA</t>
  </si>
  <si>
    <t>BOUTOUBA</t>
  </si>
  <si>
    <t>BRIEU</t>
  </si>
  <si>
    <t>RAYAN</t>
  </si>
  <si>
    <t>FORTAS</t>
  </si>
  <si>
    <t>AYMAN</t>
  </si>
  <si>
    <t>GHOUINEM</t>
  </si>
  <si>
    <t>ADAM</t>
  </si>
  <si>
    <t>GNANDA</t>
  </si>
  <si>
    <t>AUDE</t>
  </si>
  <si>
    <t>GONCALVES</t>
  </si>
  <si>
    <t>AMBRE</t>
  </si>
  <si>
    <t>KADDOURI</t>
  </si>
  <si>
    <t>SOUHILA</t>
  </si>
  <si>
    <t>MACE</t>
  </si>
  <si>
    <t>Camille</t>
  </si>
  <si>
    <t xml:space="preserve">MAINDOMBE </t>
  </si>
  <si>
    <t>ISAAC</t>
  </si>
  <si>
    <t>MASSINSA</t>
  </si>
  <si>
    <t>AULICIA</t>
  </si>
  <si>
    <t>MINOS</t>
  </si>
  <si>
    <t>SHERYL</t>
  </si>
  <si>
    <t>NOWAK</t>
  </si>
  <si>
    <t>SARAH</t>
  </si>
  <si>
    <t>RANDRIANARILA</t>
  </si>
  <si>
    <t>TONINO</t>
  </si>
  <si>
    <t>SAINTE CLUQUE</t>
  </si>
  <si>
    <t>Chiara</t>
  </si>
  <si>
    <t>LAURE</t>
  </si>
  <si>
    <t>SIVALOGANATHAN</t>
  </si>
  <si>
    <t>Subanki</t>
  </si>
  <si>
    <t xml:space="preserve">SUTHESKUMAR </t>
  </si>
  <si>
    <t>VINOSHANE</t>
  </si>
  <si>
    <t xml:space="preserve">WATRIN </t>
  </si>
  <si>
    <t>LISA</t>
  </si>
  <si>
    <t xml:space="preserve">AHAMADA </t>
  </si>
  <si>
    <t>НАУАТТЕ</t>
  </si>
  <si>
    <t xml:space="preserve">AZEVEDO DA-SILVA </t>
  </si>
  <si>
    <t>NAELLE</t>
  </si>
  <si>
    <t xml:space="preserve">BASSOULLET </t>
  </si>
  <si>
    <t>YOHAN</t>
  </si>
  <si>
    <t xml:space="preserve">CALCAGNETTI </t>
  </si>
  <si>
    <t xml:space="preserve"> ENZO</t>
  </si>
  <si>
    <t xml:space="preserve">CAMARA </t>
  </si>
  <si>
    <t>DRISSA</t>
  </si>
  <si>
    <t xml:space="preserve">CIPPE </t>
  </si>
  <si>
    <t>GUYVELANDE</t>
  </si>
  <si>
    <t>CORBEAU</t>
  </si>
  <si>
    <t>MARINE</t>
  </si>
  <si>
    <t xml:space="preserve">DURAND </t>
  </si>
  <si>
    <t>MARIE</t>
  </si>
  <si>
    <t xml:space="preserve">JEY ACHANDRAN </t>
  </si>
  <si>
    <t>VAISCHNAVY</t>
  </si>
  <si>
    <t xml:space="preserve">KNISY </t>
  </si>
  <si>
    <t>MANON</t>
  </si>
  <si>
    <t xml:space="preserve">LEGGIERI </t>
  </si>
  <si>
    <t>MATEO</t>
  </si>
  <si>
    <t>LIN LUCINNE</t>
  </si>
  <si>
    <t>LUCINNE</t>
  </si>
  <si>
    <t xml:space="preserve">MARSTON </t>
  </si>
  <si>
    <t>ADRIEN</t>
  </si>
  <si>
    <t xml:space="preserve">MATOU </t>
  </si>
  <si>
    <t>ELISA</t>
  </si>
  <si>
    <t xml:space="preserve">MPUTU </t>
  </si>
  <si>
    <t>DIVINE-GRACE</t>
  </si>
  <si>
    <t xml:space="preserve">PALAZZO </t>
  </si>
  <si>
    <t>KEVIN</t>
  </si>
  <si>
    <t xml:space="preserve">SOK </t>
  </si>
  <si>
    <t>SAM DARAVOTEУ</t>
  </si>
  <si>
    <t xml:space="preserve">TALEB </t>
  </si>
  <si>
    <t>DORA</t>
  </si>
  <si>
    <t>TARDIVONT</t>
  </si>
  <si>
    <t xml:space="preserve"> EMMA</t>
  </si>
  <si>
    <t xml:space="preserve">TROMBETTA-WILLEMONT </t>
  </si>
  <si>
    <t>BASILE</t>
  </si>
  <si>
    <t>M.</t>
  </si>
  <si>
    <t>Diomar</t>
  </si>
  <si>
    <t xml:space="preserve">Photos  classe  GF </t>
  </si>
  <si>
    <t>Photos fun lunette PF</t>
  </si>
  <si>
    <t>Photos lunette cœur PF</t>
  </si>
  <si>
    <t>Photos Filles</t>
  </si>
  <si>
    <t>ABBAS</t>
  </si>
  <si>
    <t>Océane</t>
  </si>
  <si>
    <t>ALBAN</t>
  </si>
  <si>
    <t>Kevin</t>
  </si>
  <si>
    <t>CHANEL</t>
  </si>
  <si>
    <t>Kehnan</t>
  </si>
  <si>
    <t>COLAK</t>
  </si>
  <si>
    <t>Berivane</t>
  </si>
  <si>
    <t>DOUY</t>
  </si>
  <si>
    <t>DROCIUC</t>
  </si>
  <si>
    <t>Selina</t>
  </si>
  <si>
    <t>FLICHY</t>
  </si>
  <si>
    <t>Marie</t>
  </si>
  <si>
    <t>JOANNET</t>
  </si>
  <si>
    <t>KHALIF</t>
  </si>
  <si>
    <t>Yoni</t>
  </si>
  <si>
    <t>MAZEL</t>
  </si>
  <si>
    <t>Ivan</t>
  </si>
  <si>
    <t>NIMALASORUBAN</t>
  </si>
  <si>
    <t>Mithuna</t>
  </si>
  <si>
    <t>THAMILCHELVAN</t>
  </si>
  <si>
    <t>Shanduru</t>
  </si>
  <si>
    <t>TIAH</t>
  </si>
  <si>
    <t>VAUCHÉ</t>
  </si>
  <si>
    <t>Charlotte</t>
  </si>
  <si>
    <t>Lopeo</t>
  </si>
  <si>
    <t>Photo Fun Lunette</t>
  </si>
  <si>
    <t>Photo Lunette Cœur</t>
  </si>
  <si>
    <t>Photo  classe   GF</t>
  </si>
  <si>
    <t>Photo doigts PF</t>
  </si>
  <si>
    <t>AZIAKA</t>
  </si>
  <si>
    <t>Comlavi Christ-Aimé</t>
  </si>
  <si>
    <t>CANER</t>
  </si>
  <si>
    <t>Sudem</t>
  </si>
  <si>
    <t>COMMUN</t>
  </si>
  <si>
    <t>DIABY</t>
  </si>
  <si>
    <t>Nanteney</t>
  </si>
  <si>
    <t>PETIT</t>
  </si>
  <si>
    <t>Anthea</t>
  </si>
  <si>
    <t>RAKOTOARISOA</t>
  </si>
  <si>
    <t>Linda</t>
  </si>
  <si>
    <t>RUKHSAR</t>
  </si>
  <si>
    <t>Méthine</t>
  </si>
  <si>
    <t>SEANG</t>
  </si>
  <si>
    <t>Melissa</t>
  </si>
  <si>
    <t>TOURÉ</t>
  </si>
  <si>
    <t>Layana</t>
  </si>
  <si>
    <t>VERDIER</t>
  </si>
  <si>
    <t xml:space="preserve">Delisle </t>
  </si>
  <si>
    <t xml:space="preserve">Stephanie </t>
  </si>
  <si>
    <t xml:space="preserve">Salvi </t>
  </si>
  <si>
    <t xml:space="preserve">Patricia </t>
  </si>
  <si>
    <t>Photos garcons GF</t>
  </si>
  <si>
    <t>Photos garcons PF</t>
  </si>
  <si>
    <t xml:space="preserve">Anretar </t>
  </si>
  <si>
    <t>Akins</t>
  </si>
  <si>
    <t>BIVUATU MAHUNGU</t>
  </si>
  <si>
    <t>Loik</t>
  </si>
  <si>
    <t>BOUROUAHA</t>
  </si>
  <si>
    <t>Jasmine</t>
  </si>
  <si>
    <t>Da Silva</t>
  </si>
  <si>
    <t>Hugo</t>
  </si>
  <si>
    <t xml:space="preserve">Delacourt </t>
  </si>
  <si>
    <t>Lola</t>
  </si>
  <si>
    <t>Dembele</t>
  </si>
  <si>
    <t>Backary</t>
  </si>
  <si>
    <t>Dias</t>
  </si>
  <si>
    <t>Tiago</t>
  </si>
  <si>
    <t xml:space="preserve">Dichira </t>
  </si>
  <si>
    <t>Victoire</t>
  </si>
  <si>
    <t>Gonzalez</t>
  </si>
  <si>
    <t xml:space="preserve">Cloe </t>
  </si>
  <si>
    <t>Mendy</t>
  </si>
  <si>
    <t>Erika-Marie</t>
  </si>
  <si>
    <t xml:space="preserve">Najib </t>
  </si>
  <si>
    <t>Ndzimba-Ganyanad</t>
  </si>
  <si>
    <t>Tolie</t>
  </si>
  <si>
    <t xml:space="preserve">Paolella </t>
  </si>
  <si>
    <t xml:space="preserve">Raphaël </t>
  </si>
  <si>
    <t>Paquet</t>
  </si>
  <si>
    <t>Elora</t>
  </si>
  <si>
    <t>Santa</t>
  </si>
  <si>
    <t>Larissa</t>
  </si>
  <si>
    <t xml:space="preserve">Photo Fun </t>
  </si>
  <si>
    <t xml:space="preserve">Photo  classe  GF </t>
  </si>
  <si>
    <t>Photo  classe PF</t>
  </si>
  <si>
    <t>Photo fun PF</t>
  </si>
  <si>
    <t>AMBIKAIPAKAR</t>
  </si>
  <si>
    <t>Shanika</t>
  </si>
  <si>
    <t>ARBEY</t>
  </si>
  <si>
    <t>Ambre</t>
  </si>
  <si>
    <t>AUDOIN</t>
  </si>
  <si>
    <t>Emeline</t>
  </si>
  <si>
    <t>CHARLIER</t>
  </si>
  <si>
    <t>Chloe</t>
  </si>
  <si>
    <t>COMMANAY</t>
  </si>
  <si>
    <t>Léane</t>
  </si>
  <si>
    <t>COURTOIS</t>
  </si>
  <si>
    <t>CRANOLY</t>
  </si>
  <si>
    <t>EBERLE</t>
  </si>
  <si>
    <t>FERENDO</t>
  </si>
  <si>
    <t>Rosaëlle</t>
  </si>
  <si>
    <t>FOURMESTREAUX</t>
  </si>
  <si>
    <t>Loris</t>
  </si>
  <si>
    <t>KHATA</t>
  </si>
  <si>
    <t>Zineb</t>
  </si>
  <si>
    <t>NGUYEN</t>
  </si>
  <si>
    <t>PAMBOT</t>
  </si>
  <si>
    <t xml:space="preserve">Gloire Emmanuelle </t>
  </si>
  <si>
    <t>PETIDY</t>
  </si>
  <si>
    <t>Tony</t>
  </si>
  <si>
    <t>POULHES</t>
  </si>
  <si>
    <t>Léa</t>
  </si>
  <si>
    <t>TRANCHIDA</t>
  </si>
  <si>
    <t>Chloé</t>
  </si>
  <si>
    <t>Jade</t>
  </si>
  <si>
    <t>Premiere année</t>
  </si>
  <si>
    <t>Deuxieme année</t>
  </si>
  <si>
    <t>Troisieme année</t>
  </si>
  <si>
    <t>GEA</t>
  </si>
  <si>
    <t>OK</t>
  </si>
  <si>
    <t>VIR REV</t>
  </si>
  <si>
    <t>Revolut+ Paylib</t>
  </si>
  <si>
    <t>Nbr Photos GF</t>
  </si>
  <si>
    <t>Nbr Photos PF</t>
  </si>
  <si>
    <t>Nbr Photos</t>
  </si>
  <si>
    <t>Nbr de Photos offerte</t>
  </si>
  <si>
    <t>Benefice</t>
  </si>
  <si>
    <t>Frais Paypal</t>
  </si>
  <si>
    <t>Frais Impression</t>
  </si>
  <si>
    <t xml:space="preserve">Enveloppe </t>
  </si>
  <si>
    <t>Photo Test</t>
  </si>
  <si>
    <t xml:space="preserve">Resultat </t>
  </si>
  <si>
    <t xml:space="preserve">Marché de Noël </t>
  </si>
  <si>
    <t>Crackers/ Sachet</t>
  </si>
  <si>
    <t>Espéce</t>
  </si>
  <si>
    <t>Don</t>
  </si>
  <si>
    <t>Achat Action</t>
  </si>
  <si>
    <t>Achat Shein</t>
  </si>
  <si>
    <t>Achat Polaroïde</t>
  </si>
  <si>
    <t>CA</t>
  </si>
  <si>
    <t xml:space="preserve">Budget  </t>
  </si>
  <si>
    <t xml:space="preserve">État des comptes </t>
  </si>
  <si>
    <t>Photo de classe</t>
  </si>
  <si>
    <t xml:space="preserve">Espece </t>
  </si>
  <si>
    <t>OK REV</t>
  </si>
  <si>
    <t xml:space="preserve"> </t>
  </si>
  <si>
    <t>Revolut L</t>
  </si>
  <si>
    <t xml:space="preserve">Dépense à repartir  </t>
  </si>
  <si>
    <t xml:space="preserve">Résultat  </t>
  </si>
  <si>
    <t>Kakémono</t>
  </si>
  <si>
    <t>Budget</t>
  </si>
  <si>
    <t xml:space="preserve">Etole </t>
  </si>
  <si>
    <t>Dépense Jpo</t>
  </si>
  <si>
    <t xml:space="preserve">Dépense Conférence </t>
  </si>
  <si>
    <t xml:space="preserve">Reste </t>
  </si>
  <si>
    <t xml:space="preserve">Depense Conférence </t>
  </si>
  <si>
    <t xml:space="preserve">Budget </t>
  </si>
  <si>
    <t xml:space="preserve">Kakémono </t>
  </si>
  <si>
    <t>Revolut D</t>
  </si>
  <si>
    <t xml:space="preserve">Étole </t>
  </si>
  <si>
    <t>Photoboth</t>
  </si>
  <si>
    <t xml:space="preserve">Sécurité </t>
  </si>
  <si>
    <t xml:space="preserve">Paypal </t>
  </si>
  <si>
    <t>Ballon+Gobelet</t>
  </si>
  <si>
    <t>Fourniture (assiettes,etc)</t>
  </si>
  <si>
    <t>Buffet</t>
  </si>
  <si>
    <t>Boissons</t>
  </si>
  <si>
    <t>Révolut L</t>
  </si>
  <si>
    <t xml:space="preserve">Dépense </t>
  </si>
  <si>
    <t>Depense JPO</t>
  </si>
  <si>
    <t>Etole</t>
  </si>
  <si>
    <t>Ballon</t>
  </si>
  <si>
    <t xml:space="preserve">Fournitures </t>
  </si>
  <si>
    <t>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</si>
</sst>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_ * #,##0_)\ &quot;€&quot;_ ;_ * \(#,##0\)\ &quot;€&quot;_ ;_ * &quot;-&quot;??_)\ &quot;€&quot;_ ;_ @_ "/>
    <numFmt numFmtId="165" formatCode="_ * #,##0_)\ [$€-40C]_ ;_ * \(#,##0\)\ [$€-40C]_ ;_ * &quot;-&quot;??_)\ [$€-40C]_ ;_ @_ "/>
    <numFmt numFmtId="166" formatCode="_ * #,##0.00_)\ [$€-40C]_ ;_ * \(#,##0.00\)\ [$€-40C]_ ;_ * &quot;-&quot;??_)\ [$€-40C]_ ;_ @_ "/>
  </numFmts>
  <fonts count="2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theme="1"/>
      <name val="Helvetica"/>
      <family val="2"/>
    </font>
    <font>
      <sz val="11"/>
      <color theme="1"/>
      <name val="Aptos Narrow"/>
      <family val="2"/>
      <scheme val="minor"/>
    </font>
    <font>
      <sz val="16"/>
      <color rgb="FF000000"/>
      <name val="Cambria"/>
      <family val="1"/>
    </font>
    <font>
      <b/>
      <i/>
      <sz val="18"/>
      <color theme="0"/>
      <name val="Cambria"/>
      <family val="1"/>
    </font>
    <font>
      <b/>
      <i/>
      <sz val="22"/>
      <color theme="0"/>
      <name val="Cambria"/>
      <family val="1"/>
    </font>
    <font>
      <b/>
      <i/>
      <sz val="24"/>
      <color theme="0"/>
      <name val="Cambria"/>
      <family val="1"/>
    </font>
    <font>
      <sz val="16"/>
      <color theme="1"/>
      <name val="Cambria"/>
      <family val="1"/>
    </font>
    <font>
      <sz val="11"/>
      <color theme="1"/>
      <name val="Cambria"/>
      <family val="1"/>
    </font>
    <font>
      <sz val="20"/>
      <color theme="0"/>
      <name val="Cambria"/>
      <family val="1"/>
    </font>
    <font>
      <sz val="20"/>
      <color theme="1"/>
      <name val="Aptos Narrow"/>
      <family val="2"/>
      <scheme val="minor"/>
    </font>
    <font>
      <sz val="20"/>
      <color theme="1"/>
      <name val="Cambria"/>
      <family val="1"/>
    </font>
    <font>
      <sz val="13"/>
      <color theme="1"/>
      <name val="Helvetica"/>
      <family val="2"/>
    </font>
    <font>
      <sz val="20"/>
      <color rgb="FFFFFFFF"/>
      <name val="Cambria"/>
      <family val="1"/>
    </font>
    <font>
      <sz val="20"/>
      <color rgb="FF000000"/>
      <name val="Cambria"/>
      <family val="1"/>
    </font>
    <font>
      <b/>
      <i/>
      <sz val="20"/>
      <color theme="0"/>
      <name val="Cambria"/>
      <family val="1"/>
    </font>
    <font>
      <b/>
      <i/>
      <sz val="18"/>
      <color theme="1"/>
      <name val="Cambria"/>
      <family val="1"/>
    </font>
    <font>
      <b/>
      <i/>
      <sz val="22"/>
      <color theme="1"/>
      <name val="Cambria"/>
      <family val="1"/>
    </font>
    <font>
      <b/>
      <i/>
      <sz val="20"/>
      <color theme="1"/>
      <name val="Cambria"/>
      <family val="1"/>
    </font>
    <font>
      <b/>
      <i/>
      <sz val="24"/>
      <color theme="1"/>
      <name val="Cambria"/>
      <family val="1"/>
    </font>
    <font>
      <b/>
      <i/>
      <sz val="18"/>
      <color rgb="FFFFFFFF"/>
      <name val="Cambria"/>
      <family val="1"/>
    </font>
    <font>
      <sz val="18"/>
      <color theme="1"/>
      <name val="Cambria"/>
      <family val="1"/>
    </font>
    <font>
      <sz val="24"/>
      <color theme="1"/>
      <name val="Cambria"/>
      <family val="1"/>
    </font>
    <font>
      <sz val="22"/>
      <color theme="1"/>
      <name val="Cambria"/>
      <family val="1"/>
    </font>
    <font>
      <sz val="18"/>
      <color theme="1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ADADAD"/>
        <bgColor rgb="FF000000"/>
      </patternFill>
    </fill>
    <fill>
      <patternFill patternType="solid">
        <fgColor theme="3" tint="0.499984740745262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4D93D9"/>
        <bgColor rgb="FF000000"/>
      </patternFill>
    </fill>
    <fill>
      <patternFill patternType="solid">
        <fgColor rgb="FFA6C9EC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2A062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/>
      <top/>
      <bottom/>
      <diagonal/>
    </border>
    <border>
      <left/>
      <right style="thin">
        <color rgb="FF50505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/>
    <xf numFmtId="0" fontId="3" fillId="0" borderId="0" xfId="0" applyFont="1"/>
    <xf numFmtId="0" fontId="6" fillId="9" borderId="2" xfId="0" applyFont="1" applyFill="1" applyBorder="1"/>
    <xf numFmtId="0" fontId="10" fillId="3" borderId="2" xfId="0" applyFont="1" applyFill="1" applyBorder="1"/>
    <xf numFmtId="0" fontId="10" fillId="6" borderId="2" xfId="0" applyFont="1" applyFill="1" applyBorder="1"/>
    <xf numFmtId="0" fontId="10" fillId="0" borderId="2" xfId="0" applyFont="1" applyBorder="1"/>
    <xf numFmtId="0" fontId="10" fillId="2" borderId="2" xfId="0" applyFont="1" applyFill="1" applyBorder="1"/>
    <xf numFmtId="0" fontId="7" fillId="4" borderId="2" xfId="0" applyFont="1" applyFill="1" applyBorder="1"/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64" fontId="7" fillId="4" borderId="2" xfId="1" applyNumberFormat="1" applyFont="1" applyFill="1" applyBorder="1"/>
    <xf numFmtId="0" fontId="11" fillId="0" borderId="0" xfId="0" applyFont="1"/>
    <xf numFmtId="0" fontId="10" fillId="0" borderId="0" xfId="0" applyFont="1"/>
    <xf numFmtId="164" fontId="7" fillId="0" borderId="0" xfId="1" applyNumberFormat="1" applyFont="1" applyFill="1" applyBorder="1"/>
    <xf numFmtId="0" fontId="10" fillId="0" borderId="0" xfId="0" applyFont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164" fontId="7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0" fillId="6" borderId="2" xfId="1" applyNumberFormat="1" applyFont="1" applyFill="1" applyBorder="1"/>
    <xf numFmtId="0" fontId="13" fillId="0" borderId="0" xfId="0" applyFont="1"/>
    <xf numFmtId="0" fontId="14" fillId="12" borderId="2" xfId="0" applyFont="1" applyFill="1" applyBorder="1"/>
    <xf numFmtId="0" fontId="14" fillId="5" borderId="2" xfId="1" applyNumberFormat="1" applyFont="1" applyFill="1" applyBorder="1"/>
    <xf numFmtId="0" fontId="15" fillId="0" borderId="0" xfId="0" applyFont="1"/>
    <xf numFmtId="0" fontId="1" fillId="0" borderId="0" xfId="0" applyFont="1"/>
    <xf numFmtId="164" fontId="8" fillId="11" borderId="9" xfId="1" applyNumberFormat="1" applyFont="1" applyFill="1" applyBorder="1" applyAlignment="1">
      <alignment horizontal="center" vertical="center"/>
    </xf>
    <xf numFmtId="164" fontId="10" fillId="0" borderId="2" xfId="1" applyNumberFormat="1" applyFont="1" applyBorder="1"/>
    <xf numFmtId="0" fontId="10" fillId="0" borderId="4" xfId="0" applyFont="1" applyBorder="1"/>
    <xf numFmtId="164" fontId="10" fillId="0" borderId="4" xfId="1" applyNumberFormat="1" applyFont="1" applyBorder="1"/>
    <xf numFmtId="0" fontId="7" fillId="4" borderId="7" xfId="0" applyFont="1" applyFill="1" applyBorder="1"/>
    <xf numFmtId="164" fontId="7" fillId="4" borderId="7" xfId="1" applyNumberFormat="1" applyFont="1" applyFill="1" applyBorder="1"/>
    <xf numFmtId="0" fontId="10" fillId="0" borderId="2" xfId="0" applyFont="1" applyBorder="1" applyAlignment="1">
      <alignment vertical="center"/>
    </xf>
    <xf numFmtId="44" fontId="14" fillId="5" borderId="2" xfId="1" applyFont="1" applyFill="1" applyBorder="1"/>
    <xf numFmtId="0" fontId="0" fillId="2" borderId="0" xfId="0" applyFill="1"/>
    <xf numFmtId="165" fontId="10" fillId="2" borderId="2" xfId="0" applyNumberFormat="1" applyFont="1" applyFill="1" applyBorder="1"/>
    <xf numFmtId="165" fontId="10" fillId="0" borderId="2" xfId="0" applyNumberFormat="1" applyFont="1" applyBorder="1"/>
    <xf numFmtId="165" fontId="10" fillId="3" borderId="2" xfId="0" applyNumberFormat="1" applyFont="1" applyFill="1" applyBorder="1"/>
    <xf numFmtId="165" fontId="10" fillId="6" borderId="2" xfId="0" applyNumberFormat="1" applyFont="1" applyFill="1" applyBorder="1"/>
    <xf numFmtId="164" fontId="10" fillId="0" borderId="0" xfId="1" applyNumberFormat="1" applyFont="1" applyFill="1" applyBorder="1"/>
    <xf numFmtId="164" fontId="3" fillId="0" borderId="0" xfId="0" applyNumberFormat="1" applyFont="1"/>
    <xf numFmtId="164" fontId="13" fillId="0" borderId="0" xfId="0" applyNumberFormat="1" applyFont="1"/>
    <xf numFmtId="0" fontId="8" fillId="11" borderId="1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4" fontId="10" fillId="0" borderId="2" xfId="1" applyNumberFormat="1" applyFont="1" applyFill="1" applyBorder="1"/>
    <xf numFmtId="0" fontId="17" fillId="14" borderId="7" xfId="0" applyFont="1" applyFill="1" applyBorder="1"/>
    <xf numFmtId="164" fontId="17" fillId="0" borderId="12" xfId="0" applyNumberFormat="1" applyFont="1" applyBorder="1"/>
    <xf numFmtId="44" fontId="17" fillId="15" borderId="8" xfId="1" applyFont="1" applyFill="1" applyBorder="1"/>
    <xf numFmtId="0" fontId="14" fillId="0" borderId="0" xfId="0" applyFont="1"/>
    <xf numFmtId="164" fontId="14" fillId="0" borderId="0" xfId="1" applyNumberFormat="1" applyFont="1" applyFill="1" applyBorder="1"/>
    <xf numFmtId="164" fontId="14" fillId="0" borderId="0" xfId="0" applyNumberFormat="1" applyFont="1"/>
    <xf numFmtId="164" fontId="10" fillId="0" borderId="3" xfId="1" applyNumberFormat="1" applyFont="1" applyFill="1" applyBorder="1"/>
    <xf numFmtId="164" fontId="10" fillId="0" borderId="3" xfId="1" applyNumberFormat="1" applyFont="1" applyFill="1" applyBorder="1" applyAlignment="1">
      <alignment wrapText="1"/>
    </xf>
    <xf numFmtId="165" fontId="10" fillId="3" borderId="2" xfId="0" applyNumberFormat="1" applyFont="1" applyFill="1" applyBorder="1" applyAlignment="1">
      <alignment wrapText="1"/>
    </xf>
    <xf numFmtId="164" fontId="10" fillId="2" borderId="2" xfId="1" applyNumberFormat="1" applyFont="1" applyFill="1" applyBorder="1"/>
    <xf numFmtId="0" fontId="6" fillId="0" borderId="2" xfId="0" applyFont="1" applyBorder="1"/>
    <xf numFmtId="165" fontId="6" fillId="0" borderId="2" xfId="0" applyNumberFormat="1" applyFont="1" applyBorder="1"/>
    <xf numFmtId="0" fontId="6" fillId="7" borderId="2" xfId="0" applyFont="1" applyFill="1" applyBorder="1"/>
    <xf numFmtId="165" fontId="6" fillId="7" borderId="2" xfId="0" applyNumberFormat="1" applyFont="1" applyFill="1" applyBorder="1"/>
    <xf numFmtId="0" fontId="6" fillId="8" borderId="2" xfId="0" applyFont="1" applyFill="1" applyBorder="1"/>
    <xf numFmtId="165" fontId="6" fillId="8" borderId="2" xfId="0" applyNumberFormat="1" applyFont="1" applyFill="1" applyBorder="1"/>
    <xf numFmtId="165" fontId="6" fillId="9" borderId="2" xfId="0" applyNumberFormat="1" applyFont="1" applyFill="1" applyBorder="1"/>
    <xf numFmtId="0" fontId="6" fillId="10" borderId="2" xfId="0" applyFont="1" applyFill="1" applyBorder="1"/>
    <xf numFmtId="165" fontId="6" fillId="10" borderId="2" xfId="0" applyNumberFormat="1" applyFont="1" applyFill="1" applyBorder="1"/>
    <xf numFmtId="0" fontId="8" fillId="11" borderId="2" xfId="0" applyFont="1" applyFill="1" applyBorder="1" applyAlignment="1">
      <alignment horizontal="center" vertical="center"/>
    </xf>
    <xf numFmtId="164" fontId="8" fillId="11" borderId="2" xfId="1" applyNumberFormat="1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165" fontId="6" fillId="3" borderId="2" xfId="0" applyNumberFormat="1" applyFont="1" applyFill="1" applyBorder="1"/>
    <xf numFmtId="0" fontId="7" fillId="4" borderId="1" xfId="0" applyFont="1" applyFill="1" applyBorder="1" applyAlignment="1">
      <alignment horizontal="center" vertical="center" wrapText="1"/>
    </xf>
    <xf numFmtId="44" fontId="0" fillId="0" borderId="0" xfId="0" applyNumberFormat="1"/>
    <xf numFmtId="165" fontId="6" fillId="18" borderId="2" xfId="0" applyNumberFormat="1" applyFont="1" applyFill="1" applyBorder="1"/>
    <xf numFmtId="164" fontId="10" fillId="3" borderId="1" xfId="1" applyNumberFormat="1" applyFont="1" applyFill="1" applyBorder="1"/>
    <xf numFmtId="164" fontId="10" fillId="3" borderId="2" xfId="1" applyNumberFormat="1" applyFont="1" applyFill="1" applyBorder="1"/>
    <xf numFmtId="0" fontId="0" fillId="0" borderId="0" xfId="0" applyAlignment="1">
      <alignment horizontal="center"/>
    </xf>
    <xf numFmtId="0" fontId="10" fillId="3" borderId="2" xfId="0" applyFont="1" applyFill="1" applyBorder="1" applyAlignment="1">
      <alignment vertical="center"/>
    </xf>
    <xf numFmtId="0" fontId="10" fillId="3" borderId="7" xfId="0" applyFont="1" applyFill="1" applyBorder="1"/>
    <xf numFmtId="164" fontId="10" fillId="3" borderId="7" xfId="1" applyNumberFormat="1" applyFont="1" applyFill="1" applyBorder="1"/>
    <xf numFmtId="164" fontId="10" fillId="3" borderId="4" xfId="1" applyNumberFormat="1" applyFont="1" applyFill="1" applyBorder="1"/>
    <xf numFmtId="0" fontId="10" fillId="3" borderId="1" xfId="0" applyFont="1" applyFill="1" applyBorder="1"/>
    <xf numFmtId="164" fontId="10" fillId="3" borderId="3" xfId="1" applyNumberFormat="1" applyFont="1" applyFill="1" applyBorder="1"/>
    <xf numFmtId="0" fontId="10" fillId="0" borderId="1" xfId="0" applyFont="1" applyBorder="1"/>
    <xf numFmtId="0" fontId="19" fillId="5" borderId="2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5" borderId="7" xfId="0" applyFont="1" applyFill="1" applyBorder="1"/>
    <xf numFmtId="0" fontId="20" fillId="19" borderId="2" xfId="0" applyFont="1" applyFill="1" applyBorder="1" applyAlignment="1">
      <alignment horizontal="center" vertical="center"/>
    </xf>
    <xf numFmtId="0" fontId="20" fillId="16" borderId="2" xfId="0" applyFont="1" applyFill="1" applyBorder="1" applyAlignment="1">
      <alignment horizontal="center" vertical="center"/>
    </xf>
    <xf numFmtId="164" fontId="7" fillId="4" borderId="2" xfId="1" applyNumberFormat="1" applyFont="1" applyFill="1" applyBorder="1" applyAlignment="1">
      <alignment horizontal="center" vertical="center"/>
    </xf>
    <xf numFmtId="0" fontId="19" fillId="12" borderId="2" xfId="0" applyFont="1" applyFill="1" applyBorder="1"/>
    <xf numFmtId="0" fontId="19" fillId="5" borderId="2" xfId="0" applyFont="1" applyFill="1" applyBorder="1"/>
    <xf numFmtId="0" fontId="19" fillId="4" borderId="7" xfId="0" applyFont="1" applyFill="1" applyBorder="1"/>
    <xf numFmtId="0" fontId="21" fillId="16" borderId="2" xfId="0" applyFont="1" applyFill="1" applyBorder="1" applyAlignment="1">
      <alignment horizontal="center" vertical="center" wrapText="1"/>
    </xf>
    <xf numFmtId="0" fontId="21" fillId="19" borderId="2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64" fontId="9" fillId="4" borderId="2" xfId="1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44" fontId="14" fillId="17" borderId="2" xfId="1" applyFont="1" applyFill="1" applyBorder="1"/>
    <xf numFmtId="0" fontId="14" fillId="5" borderId="2" xfId="0" applyFont="1" applyFill="1" applyBorder="1"/>
    <xf numFmtId="0" fontId="8" fillId="11" borderId="2" xfId="1" applyNumberFormat="1" applyFont="1" applyFill="1" applyBorder="1" applyAlignment="1">
      <alignment horizontal="center" vertical="center"/>
    </xf>
    <xf numFmtId="0" fontId="23" fillId="1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wrapText="1"/>
    </xf>
    <xf numFmtId="0" fontId="10" fillId="3" borderId="2" xfId="1" applyNumberFormat="1" applyFont="1" applyFill="1" applyBorder="1"/>
    <xf numFmtId="0" fontId="8" fillId="11" borderId="9" xfId="1" applyNumberFormat="1" applyFont="1" applyFill="1" applyBorder="1" applyAlignment="1">
      <alignment horizontal="center" vertical="center"/>
    </xf>
    <xf numFmtId="0" fontId="10" fillId="2" borderId="2" xfId="1" applyNumberFormat="1" applyFont="1" applyFill="1" applyBorder="1"/>
    <xf numFmtId="0" fontId="10" fillId="0" borderId="2" xfId="1" applyNumberFormat="1" applyFont="1" applyBorder="1"/>
    <xf numFmtId="0" fontId="10" fillId="0" borderId="2" xfId="1" applyNumberFormat="1" applyFont="1" applyFill="1" applyBorder="1"/>
    <xf numFmtId="0" fontId="10" fillId="6" borderId="2" xfId="1" applyNumberFormat="1" applyFont="1" applyFill="1" applyBorder="1"/>
    <xf numFmtId="0" fontId="9" fillId="4" borderId="2" xfId="1" applyNumberFormat="1" applyFont="1" applyFill="1" applyBorder="1" applyAlignment="1">
      <alignment horizontal="center" vertical="center"/>
    </xf>
    <xf numFmtId="0" fontId="10" fillId="0" borderId="4" xfId="1" applyNumberFormat="1" applyFont="1" applyBorder="1"/>
    <xf numFmtId="0" fontId="10" fillId="3" borderId="7" xfId="1" applyNumberFormat="1" applyFont="1" applyFill="1" applyBorder="1"/>
    <xf numFmtId="0" fontId="7" fillId="4" borderId="2" xfId="1" applyNumberFormat="1" applyFont="1" applyFill="1" applyBorder="1" applyAlignment="1">
      <alignment horizontal="center" vertical="center"/>
    </xf>
    <xf numFmtId="0" fontId="7" fillId="4" borderId="7" xfId="1" applyNumberFormat="1" applyFont="1" applyFill="1" applyBorder="1" applyAlignment="1">
      <alignment horizontal="center" vertical="center"/>
    </xf>
    <xf numFmtId="44" fontId="14" fillId="20" borderId="2" xfId="1" applyFont="1" applyFill="1" applyBorder="1"/>
    <xf numFmtId="0" fontId="24" fillId="12" borderId="2" xfId="0" applyFont="1" applyFill="1" applyBorder="1"/>
    <xf numFmtId="0" fontId="10" fillId="21" borderId="2" xfId="0" applyFont="1" applyFill="1" applyBorder="1"/>
    <xf numFmtId="0" fontId="14" fillId="0" borderId="1" xfId="0" applyFont="1" applyBorder="1" applyAlignment="1">
      <alignment horizontal="center" vertical="center"/>
    </xf>
    <xf numFmtId="0" fontId="10" fillId="3" borderId="1" xfId="1" applyNumberFormat="1" applyFont="1" applyFill="1" applyBorder="1"/>
    <xf numFmtId="164" fontId="10" fillId="3" borderId="5" xfId="1" applyNumberFormat="1" applyFont="1" applyFill="1" applyBorder="1"/>
    <xf numFmtId="0" fontId="10" fillId="3" borderId="4" xfId="1" applyNumberFormat="1" applyFont="1" applyFill="1" applyBorder="1"/>
    <xf numFmtId="0" fontId="13" fillId="0" borderId="1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3" fillId="13" borderId="1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wrapText="1"/>
    </xf>
    <xf numFmtId="0" fontId="10" fillId="0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/>
    </xf>
    <xf numFmtId="0" fontId="0" fillId="22" borderId="1" xfId="0" applyFill="1" applyBorder="1"/>
    <xf numFmtId="0" fontId="0" fillId="0" borderId="1" xfId="0" applyBorder="1"/>
    <xf numFmtId="0" fontId="27" fillId="24" borderId="2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25" fillId="5" borderId="15" xfId="0" applyFont="1" applyFill="1" applyBorder="1" applyAlignment="1">
      <alignment horizontal="center"/>
    </xf>
    <xf numFmtId="0" fontId="25" fillId="5" borderId="16" xfId="0" applyFont="1" applyFill="1" applyBorder="1" applyAlignment="1">
      <alignment horizontal="center"/>
    </xf>
    <xf numFmtId="0" fontId="25" fillId="5" borderId="17" xfId="0" applyFont="1" applyFill="1" applyBorder="1" applyAlignment="1">
      <alignment horizontal="center"/>
    </xf>
    <xf numFmtId="0" fontId="25" fillId="5" borderId="18" xfId="0" applyFont="1" applyFill="1" applyBorder="1" applyAlignment="1">
      <alignment horizontal="center"/>
    </xf>
    <xf numFmtId="0" fontId="25" fillId="5" borderId="19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/>
    </xf>
    <xf numFmtId="0" fontId="25" fillId="5" borderId="15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25" fillId="5" borderId="17" xfId="0" applyFont="1" applyFill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6" fillId="10" borderId="4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 wrapText="1"/>
    </xf>
    <xf numFmtId="0" fontId="10" fillId="21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18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6" fillId="13" borderId="13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1" fillId="12" borderId="1" xfId="0" applyFont="1" applyFill="1" applyBorder="1" applyAlignment="1">
      <alignment horizontal="center"/>
    </xf>
    <xf numFmtId="166" fontId="11" fillId="23" borderId="3" xfId="0" applyNumberFormat="1" applyFont="1" applyFill="1" applyBorder="1" applyAlignment="1">
      <alignment horizontal="center"/>
    </xf>
    <xf numFmtId="166" fontId="11" fillId="23" borderId="2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166" fontId="11" fillId="4" borderId="1" xfId="0" applyNumberFormat="1" applyFont="1" applyFill="1" applyBorder="1" applyAlignment="1">
      <alignment horizontal="center"/>
    </xf>
    <xf numFmtId="166" fontId="11" fillId="4" borderId="3" xfId="0" applyNumberFormat="1" applyFont="1" applyFill="1" applyBorder="1" applyAlignment="1">
      <alignment horizontal="center"/>
    </xf>
    <xf numFmtId="166" fontId="11" fillId="23" borderId="1" xfId="0" applyNumberFormat="1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0" fontId="11" fillId="12" borderId="2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 wrapText="1"/>
    </xf>
    <xf numFmtId="0" fontId="11" fillId="12" borderId="21" xfId="0" applyFont="1" applyFill="1" applyBorder="1" applyAlignment="1">
      <alignment horizontal="center" wrapText="1"/>
    </xf>
    <xf numFmtId="166" fontId="11" fillId="4" borderId="21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7E7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jpeg"/><Relationship Id="rId4" Type="http://schemas.openxmlformats.org/officeDocument/2006/relationships/image" Target="../media/image30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4" Type="http://schemas.openxmlformats.org/officeDocument/2006/relationships/image" Target="../media/image36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jpeg"/><Relationship Id="rId1" Type="http://schemas.openxmlformats.org/officeDocument/2006/relationships/image" Target="../media/image3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jpeg"/><Relationship Id="rId1" Type="http://schemas.openxmlformats.org/officeDocument/2006/relationships/image" Target="../media/image2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32775</xdr:colOff>
      <xdr:row>32</xdr:row>
      <xdr:rowOff>134562</xdr:rowOff>
    </xdr:from>
    <xdr:to>
      <xdr:col>6</xdr:col>
      <xdr:colOff>190500</xdr:colOff>
      <xdr:row>49</xdr:row>
      <xdr:rowOff>112332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825449-7D0E-9592-5AF0-AA289B334D76}"/>
            </a:ext>
            <a:ext uri="{147F2762-F138-4A5C-976F-8EAC2B608ADB}">
              <a16:predDERef xmlns:a16="http://schemas.microsoft.com/office/drawing/2014/main" pred="{E8A709A2-029F-EFF3-2743-3B79BB476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9075" y="9291262"/>
          <a:ext cx="5237725" cy="3444870"/>
        </a:xfrm>
        <a:prstGeom prst="rect">
          <a:avLst/>
        </a:prstGeom>
      </xdr:spPr>
    </xdr:pic>
    <xdr:clientData/>
  </xdr:twoCellAnchor>
  <xdr:twoCellAnchor editAs="oneCell">
    <xdr:from>
      <xdr:col>6</xdr:col>
      <xdr:colOff>907065</xdr:colOff>
      <xdr:row>32</xdr:row>
      <xdr:rowOff>148554</xdr:rowOff>
    </xdr:from>
    <xdr:to>
      <xdr:col>10</xdr:col>
      <xdr:colOff>965200</xdr:colOff>
      <xdr:row>50</xdr:row>
      <xdr:rowOff>9972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7FC2BF0-DB2F-D634-A17B-84E9C9B36B3E}"/>
            </a:ext>
            <a:ext uri="{147F2762-F138-4A5C-976F-8EAC2B608ADB}">
              <a16:predDERef xmlns:a16="http://schemas.microsoft.com/office/drawing/2014/main" pred="{1B825449-7D0E-9592-5AF0-AA289B334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3365" y="9305254"/>
          <a:ext cx="5354035" cy="3519018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381099</xdr:colOff>
      <xdr:row>32</xdr:row>
      <xdr:rowOff>126424</xdr:rowOff>
    </xdr:from>
    <xdr:to>
      <xdr:col>16</xdr:col>
      <xdr:colOff>685800</xdr:colOff>
      <xdr:row>49</xdr:row>
      <xdr:rowOff>189506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0F8C044-754A-D9DA-46E1-3706364C79CF}"/>
            </a:ext>
            <a:ext uri="{147F2762-F138-4A5C-976F-8EAC2B608ADB}">
              <a16:predDERef xmlns:a16="http://schemas.microsoft.com/office/drawing/2014/main" pred="{E7FC2BF0-DB2F-D634-A17B-84E9C9B36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15354399" y="9283124"/>
          <a:ext cx="5448201" cy="35301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28657</xdr:colOff>
      <xdr:row>22</xdr:row>
      <xdr:rowOff>57312</xdr:rowOff>
    </xdr:from>
    <xdr:to>
      <xdr:col>4</xdr:col>
      <xdr:colOff>1186442</xdr:colOff>
      <xdr:row>35</xdr:row>
      <xdr:rowOff>3292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2AA965-142B-7B5D-A75F-E6D57BD1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857" y="6500445"/>
          <a:ext cx="3833252" cy="2545247"/>
        </a:xfrm>
        <a:prstGeom prst="rect">
          <a:avLst/>
        </a:prstGeom>
      </xdr:spPr>
    </xdr:pic>
    <xdr:clientData/>
  </xdr:twoCellAnchor>
  <xdr:twoCellAnchor editAs="oneCell">
    <xdr:from>
      <xdr:col>12</xdr:col>
      <xdr:colOff>872924</xdr:colOff>
      <xdr:row>22</xdr:row>
      <xdr:rowOff>53609</xdr:rowOff>
    </xdr:from>
    <xdr:to>
      <xdr:col>16</xdr:col>
      <xdr:colOff>15643</xdr:colOff>
      <xdr:row>35</xdr:row>
      <xdr:rowOff>892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B7A79CF-359C-64D6-F7FF-B5FCD282F380}"/>
            </a:ext>
            <a:ext uri="{147F2762-F138-4A5C-976F-8EAC2B608ADB}">
              <a16:predDERef xmlns:a16="http://schemas.microsoft.com/office/drawing/2014/main" pred="{8F2AA965-142B-7B5D-A75F-E6D57BD1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524" y="6496742"/>
          <a:ext cx="3833252" cy="2546550"/>
        </a:xfrm>
        <a:prstGeom prst="rect">
          <a:avLst/>
        </a:prstGeom>
      </xdr:spPr>
    </xdr:pic>
    <xdr:clientData/>
  </xdr:twoCellAnchor>
  <xdr:twoCellAnchor editAs="oneCell">
    <xdr:from>
      <xdr:col>4</xdr:col>
      <xdr:colOff>1497056</xdr:colOff>
      <xdr:row>22</xdr:row>
      <xdr:rowOff>410</xdr:rowOff>
    </xdr:from>
    <xdr:to>
      <xdr:col>8</xdr:col>
      <xdr:colOff>375304</xdr:colOff>
      <xdr:row>35</xdr:row>
      <xdr:rowOff>56065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935D95D-7D4E-EC7A-3994-1BB5745DAD02}"/>
            </a:ext>
            <a:ext uri="{147F2762-F138-4A5C-976F-8EAC2B608ADB}">
              <a16:predDERef xmlns:a16="http://schemas.microsoft.com/office/drawing/2014/main" pred="{7B7A79CF-359C-64D6-F7FF-B5FCD282F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723" y="6443543"/>
          <a:ext cx="3780448" cy="2654922"/>
        </a:xfrm>
        <a:prstGeom prst="rect">
          <a:avLst/>
        </a:prstGeom>
      </xdr:spPr>
    </xdr:pic>
    <xdr:clientData/>
  </xdr:twoCellAnchor>
  <xdr:twoCellAnchor editAs="oneCell">
    <xdr:from>
      <xdr:col>8</xdr:col>
      <xdr:colOff>808857</xdr:colOff>
      <xdr:row>21</xdr:row>
      <xdr:rowOff>225307</xdr:rowOff>
    </xdr:from>
    <xdr:to>
      <xdr:col>12</xdr:col>
      <xdr:colOff>381422</xdr:colOff>
      <xdr:row>34</xdr:row>
      <xdr:rowOff>104856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E8CD31-45C3-FE4B-FDFD-3174F6467031}"/>
            </a:ext>
            <a:ext uri="{147F2762-F138-4A5C-976F-8EAC2B608ADB}">
              <a16:predDERef xmlns:a16="http://schemas.microsoft.com/office/drawing/2014/main" pred="{D935D95D-7D4E-EC7A-3994-1BB5745D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2724" y="6405974"/>
          <a:ext cx="3831298" cy="2546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642425</xdr:colOff>
      <xdr:row>17</xdr:row>
      <xdr:rowOff>222347</xdr:rowOff>
    </xdr:from>
    <xdr:to>
      <xdr:col>7</xdr:col>
      <xdr:colOff>64923</xdr:colOff>
      <xdr:row>34</xdr:row>
      <xdr:rowOff>49295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336833-C3F4-B560-4CF8-0E1459FB4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963" y="5028809"/>
          <a:ext cx="4883498" cy="328525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17148</xdr:colOff>
      <xdr:row>17</xdr:row>
      <xdr:rowOff>225765</xdr:rowOff>
    </xdr:from>
    <xdr:to>
      <xdr:col>13</xdr:col>
      <xdr:colOff>493746</xdr:colOff>
      <xdr:row>34</xdr:row>
      <xdr:rowOff>51247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986744-9168-B80D-9FF7-5CC378A23ED7}"/>
            </a:ext>
            <a:ext uri="{147F2762-F138-4A5C-976F-8EAC2B608ADB}">
              <a16:predDERef xmlns:a16="http://schemas.microsoft.com/office/drawing/2014/main" pred="{8E336833-C3F4-B560-4CF8-0E1459FB4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5159" y="4988265"/>
          <a:ext cx="4885519" cy="31592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65476</xdr:colOff>
      <xdr:row>21</xdr:row>
      <xdr:rowOff>215052</xdr:rowOff>
    </xdr:from>
    <xdr:to>
      <xdr:col>6</xdr:col>
      <xdr:colOff>539087</xdr:colOff>
      <xdr:row>32</xdr:row>
      <xdr:rowOff>11432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0AE109F-2BEA-B9F7-5B9B-1434C36E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865" y="6797885"/>
          <a:ext cx="4198944" cy="2780880"/>
        </a:xfrm>
        <a:prstGeom prst="rect">
          <a:avLst/>
        </a:prstGeom>
      </xdr:spPr>
    </xdr:pic>
    <xdr:clientData/>
  </xdr:twoCellAnchor>
  <xdr:twoCellAnchor editAs="oneCell">
    <xdr:from>
      <xdr:col>6</xdr:col>
      <xdr:colOff>635987</xdr:colOff>
      <xdr:row>21</xdr:row>
      <xdr:rowOff>204185</xdr:rowOff>
    </xdr:from>
    <xdr:to>
      <xdr:col>10</xdr:col>
      <xdr:colOff>93597</xdr:colOff>
      <xdr:row>32</xdr:row>
      <xdr:rowOff>565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3FAB6E-543C-E957-61ED-33BB5BA3301B}"/>
            </a:ext>
            <a:ext uri="{147F2762-F138-4A5C-976F-8EAC2B608ADB}">
              <a16:predDERef xmlns:a16="http://schemas.microsoft.com/office/drawing/2014/main" pred="{B0AE109F-2BEA-B9F7-5B9B-1434C36E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1120" y="6808185"/>
          <a:ext cx="4198944" cy="2797813"/>
        </a:xfrm>
        <a:prstGeom prst="rect">
          <a:avLst/>
        </a:prstGeom>
      </xdr:spPr>
    </xdr:pic>
    <xdr:clientData/>
  </xdr:twoCellAnchor>
  <xdr:twoCellAnchor editAs="oneCell">
    <xdr:from>
      <xdr:col>10</xdr:col>
      <xdr:colOff>294920</xdr:colOff>
      <xdr:row>21</xdr:row>
      <xdr:rowOff>213074</xdr:rowOff>
    </xdr:from>
    <xdr:to>
      <xdr:col>14</xdr:col>
      <xdr:colOff>582264</xdr:colOff>
      <xdr:row>32</xdr:row>
      <xdr:rowOff>9454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4DC6B6-5461-1B83-1620-976746EDCC30}"/>
            </a:ext>
            <a:ext uri="{147F2762-F138-4A5C-976F-8EAC2B608ADB}">
              <a16:predDERef xmlns:a16="http://schemas.microsoft.com/office/drawing/2014/main" pred="{763FAB6E-543C-E957-61ED-33BB5BA33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976" y="6795907"/>
          <a:ext cx="4189066" cy="2780880"/>
        </a:xfrm>
        <a:prstGeom prst="rect">
          <a:avLst/>
        </a:prstGeom>
      </xdr:spPr>
    </xdr:pic>
    <xdr:clientData/>
  </xdr:twoCellAnchor>
  <xdr:twoCellAnchor editAs="oneCell">
    <xdr:from>
      <xdr:col>14</xdr:col>
      <xdr:colOff>707386</xdr:colOff>
      <xdr:row>21</xdr:row>
      <xdr:rowOff>213496</xdr:rowOff>
    </xdr:from>
    <xdr:to>
      <xdr:col>19</xdr:col>
      <xdr:colOff>291997</xdr:colOff>
      <xdr:row>32</xdr:row>
      <xdr:rowOff>9876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7038C26-C87E-802A-8664-39A040F978E3}"/>
            </a:ext>
            <a:ext uri="{147F2762-F138-4A5C-976F-8EAC2B608ADB}">
              <a16:predDERef xmlns:a16="http://schemas.microsoft.com/office/drawing/2014/main" pred="{294DC6B6-5461-1B83-1620-976746EDC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4164" y="6796329"/>
          <a:ext cx="4206000" cy="2780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184453</xdr:colOff>
      <xdr:row>25</xdr:row>
      <xdr:rowOff>101296</xdr:rowOff>
    </xdr:from>
    <xdr:to>
      <xdr:col>7</xdr:col>
      <xdr:colOff>550630</xdr:colOff>
      <xdr:row>40</xdr:row>
      <xdr:rowOff>8750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5F625D-EBBD-841F-AC60-7D88ED619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6774" y="6980463"/>
          <a:ext cx="4319808" cy="2878347"/>
        </a:xfrm>
        <a:prstGeom prst="rect">
          <a:avLst/>
        </a:prstGeom>
      </xdr:spPr>
    </xdr:pic>
    <xdr:clientData/>
  </xdr:twoCellAnchor>
  <xdr:twoCellAnchor editAs="oneCell">
    <xdr:from>
      <xdr:col>8</xdr:col>
      <xdr:colOff>583918</xdr:colOff>
      <xdr:row>25</xdr:row>
      <xdr:rowOff>100106</xdr:rowOff>
    </xdr:from>
    <xdr:to>
      <xdr:col>13</xdr:col>
      <xdr:colOff>436047</xdr:colOff>
      <xdr:row>40</xdr:row>
      <xdr:rowOff>7560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8952A51-9A48-4977-267B-9FBE838C6109}"/>
            </a:ext>
            <a:ext uri="{147F2762-F138-4A5C-976F-8EAC2B608ADB}">
              <a16:predDERef xmlns:a16="http://schemas.microsoft.com/office/drawing/2014/main" pred="{4E5F625D-EBBD-841F-AC60-7D88ED619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2608" y="6979273"/>
          <a:ext cx="4319808" cy="28783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856965</xdr:colOff>
      <xdr:row>37</xdr:row>
      <xdr:rowOff>16510</xdr:rowOff>
    </xdr:from>
    <xdr:to>
      <xdr:col>6</xdr:col>
      <xdr:colOff>399437</xdr:colOff>
      <xdr:row>51</xdr:row>
      <xdr:rowOff>86535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188A01-26A3-2B32-97D1-63BDB1356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610" y="9695139"/>
          <a:ext cx="4284488" cy="2917283"/>
        </a:xfrm>
        <a:prstGeom prst="rect">
          <a:avLst/>
        </a:prstGeom>
      </xdr:spPr>
    </xdr:pic>
    <xdr:clientData/>
  </xdr:twoCellAnchor>
  <xdr:twoCellAnchor editAs="oneCell">
    <xdr:from>
      <xdr:col>8</xdr:col>
      <xdr:colOff>543436</xdr:colOff>
      <xdr:row>36</xdr:row>
      <xdr:rowOff>239941</xdr:rowOff>
    </xdr:from>
    <xdr:to>
      <xdr:col>13</xdr:col>
      <xdr:colOff>112661</xdr:colOff>
      <xdr:row>51</xdr:row>
      <xdr:rowOff>59090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D380BB-719A-C597-AFBD-2FB05D3303E5}"/>
            </a:ext>
            <a:ext uri="{147F2762-F138-4A5C-976F-8EAC2B608ADB}">
              <a16:predDERef xmlns:a16="http://schemas.microsoft.com/office/drawing/2014/main" pred="{17188A01-26A3-2B32-97D1-63BDB1356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1259" y="9662522"/>
          <a:ext cx="4300999" cy="2922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603633</xdr:colOff>
      <xdr:row>33</xdr:row>
      <xdr:rowOff>5663</xdr:rowOff>
    </xdr:from>
    <xdr:to>
      <xdr:col>12</xdr:col>
      <xdr:colOff>0</xdr:colOff>
      <xdr:row>50</xdr:row>
      <xdr:rowOff>145624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440EF3-FB74-9F74-F754-556302A96E3F}"/>
            </a:ext>
            <a:ext uri="{147F2762-F138-4A5C-976F-8EAC2B608ADB}">
              <a16:predDERef xmlns:a16="http://schemas.microsoft.com/office/drawing/2014/main" pred="{10DC8DA6-8511-C011-1940-CC7CE008F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933" y="9263963"/>
          <a:ext cx="5225667" cy="345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549773</xdr:colOff>
      <xdr:row>33</xdr:row>
      <xdr:rowOff>56462</xdr:rowOff>
    </xdr:from>
    <xdr:to>
      <xdr:col>17</xdr:col>
      <xdr:colOff>1292225</xdr:colOff>
      <xdr:row>50</xdr:row>
      <xdr:rowOff>148245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96EDE63-F296-F4AA-813F-35196FC02267}"/>
            </a:ext>
            <a:ext uri="{147F2762-F138-4A5C-976F-8EAC2B608ADB}">
              <a16:predDERef xmlns:a16="http://schemas.microsoft.com/office/drawing/2014/main" pred="{BD440EF3-FB74-9F74-F754-556302A96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473" y="9314762"/>
          <a:ext cx="5152527" cy="3406483"/>
        </a:xfrm>
        <a:prstGeom prst="rect">
          <a:avLst/>
        </a:prstGeom>
      </xdr:spPr>
    </xdr:pic>
    <xdr:clientData/>
  </xdr:twoCellAnchor>
  <xdr:twoCellAnchor editAs="oneCell">
    <xdr:from>
      <xdr:col>2</xdr:col>
      <xdr:colOff>486424</xdr:colOff>
      <xdr:row>33</xdr:row>
      <xdr:rowOff>48810</xdr:rowOff>
    </xdr:from>
    <xdr:to>
      <xdr:col>6</xdr:col>
      <xdr:colOff>838200</xdr:colOff>
      <xdr:row>50</xdr:row>
      <xdr:rowOff>157011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6CA978D-50B1-91D5-B492-5F6395915E73}"/>
            </a:ext>
            <a:ext uri="{147F2762-F138-4A5C-976F-8EAC2B608ADB}">
              <a16:predDERef xmlns:a16="http://schemas.microsoft.com/office/drawing/2014/main" pred="{396EDE63-F296-F4AA-813F-35196FC02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724" y="9307110"/>
          <a:ext cx="5165076" cy="3422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92287</xdr:colOff>
      <xdr:row>33</xdr:row>
      <xdr:rowOff>138854</xdr:rowOff>
    </xdr:from>
    <xdr:to>
      <xdr:col>6</xdr:col>
      <xdr:colOff>800100</xdr:colOff>
      <xdr:row>50</xdr:row>
      <xdr:rowOff>49540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AD76A4-479A-66E6-DDBC-B1076608F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387" y="9435254"/>
          <a:ext cx="5076613" cy="3301586"/>
        </a:xfrm>
        <a:prstGeom prst="rect">
          <a:avLst/>
        </a:prstGeom>
      </xdr:spPr>
    </xdr:pic>
    <xdr:clientData/>
  </xdr:twoCellAnchor>
  <xdr:twoCellAnchor editAs="oneCell">
    <xdr:from>
      <xdr:col>6</xdr:col>
      <xdr:colOff>970421</xdr:colOff>
      <xdr:row>33</xdr:row>
      <xdr:rowOff>229588</xdr:rowOff>
    </xdr:from>
    <xdr:to>
      <xdr:col>11</xdr:col>
      <xdr:colOff>711200</xdr:colOff>
      <xdr:row>50</xdr:row>
      <xdr:rowOff>147340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80336D9-7CB3-8924-D457-8D3D68AC063E}"/>
            </a:ext>
            <a:ext uri="{147F2762-F138-4A5C-976F-8EAC2B608ADB}">
              <a16:predDERef xmlns:a16="http://schemas.microsoft.com/office/drawing/2014/main" pred="{AEAD76A4-479A-66E6-DDBC-B1076608F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2321" y="9525988"/>
          <a:ext cx="5087479" cy="3308652"/>
        </a:xfrm>
        <a:prstGeom prst="rect">
          <a:avLst/>
        </a:prstGeom>
      </xdr:spPr>
    </xdr:pic>
    <xdr:clientData/>
  </xdr:twoCellAnchor>
  <xdr:twoCellAnchor editAs="oneCell">
    <xdr:from>
      <xdr:col>11</xdr:col>
      <xdr:colOff>870655</xdr:colOff>
      <xdr:row>34</xdr:row>
      <xdr:rowOff>2820</xdr:rowOff>
    </xdr:from>
    <xdr:to>
      <xdr:col>16</xdr:col>
      <xdr:colOff>368300</xdr:colOff>
      <xdr:row>50</xdr:row>
      <xdr:rowOff>99763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2A32F1-924F-7465-E85C-16D9F2BA7528}"/>
            </a:ext>
            <a:ext uri="{147F2762-F138-4A5C-976F-8EAC2B608ADB}">
              <a16:predDERef xmlns:a16="http://schemas.microsoft.com/office/drawing/2014/main" pred="{E80336D9-7CB3-8924-D457-8D3D68AC0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9255" y="9565920"/>
          <a:ext cx="4945945" cy="3221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964908</xdr:colOff>
      <xdr:row>33</xdr:row>
      <xdr:rowOff>164644</xdr:rowOff>
    </xdr:from>
    <xdr:to>
      <xdr:col>6</xdr:col>
      <xdr:colOff>96486</xdr:colOff>
      <xdr:row>50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10E064-322B-DE75-9B45-1140EE818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1805" y="8912316"/>
          <a:ext cx="5043647" cy="3305960"/>
        </a:xfrm>
        <a:prstGeom prst="rect">
          <a:avLst/>
        </a:prstGeom>
      </xdr:spPr>
    </xdr:pic>
    <xdr:clientData/>
  </xdr:twoCellAnchor>
  <xdr:twoCellAnchor editAs="oneCell">
    <xdr:from>
      <xdr:col>6</xdr:col>
      <xdr:colOff>197225</xdr:colOff>
      <xdr:row>33</xdr:row>
      <xdr:rowOff>160708</xdr:rowOff>
    </xdr:from>
    <xdr:to>
      <xdr:col>10</xdr:col>
      <xdr:colOff>667846</xdr:colOff>
      <xdr:row>49</xdr:row>
      <xdr:rowOff>129957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57B74BB-345F-61B8-88A3-FF97DBF24C40}"/>
            </a:ext>
            <a:ext uri="{147F2762-F138-4A5C-976F-8EAC2B608ADB}">
              <a16:predDERef xmlns:a16="http://schemas.microsoft.com/office/drawing/2014/main" pred="{CB10E064-322B-DE75-9B45-1140EE818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191" y="8908380"/>
          <a:ext cx="4970362" cy="3253732"/>
        </a:xfrm>
        <a:prstGeom prst="rect">
          <a:avLst/>
        </a:prstGeom>
      </xdr:spPr>
    </xdr:pic>
    <xdr:clientData/>
  </xdr:twoCellAnchor>
  <xdr:twoCellAnchor editAs="oneCell">
    <xdr:from>
      <xdr:col>10</xdr:col>
      <xdr:colOff>804853</xdr:colOff>
      <xdr:row>33</xdr:row>
      <xdr:rowOff>105731</xdr:rowOff>
    </xdr:from>
    <xdr:to>
      <xdr:col>15</xdr:col>
      <xdr:colOff>1419140</xdr:colOff>
      <xdr:row>49</xdr:row>
      <xdr:rowOff>142328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5B5A2CA-474D-6024-473E-1185AF91A49D}"/>
            </a:ext>
            <a:ext uri="{147F2762-F138-4A5C-976F-8EAC2B608ADB}">
              <a16:predDERef xmlns:a16="http://schemas.microsoft.com/office/drawing/2014/main" pred="{057B74BB-345F-61B8-88A3-FF97DBF2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3560" y="8853403"/>
          <a:ext cx="5070235" cy="33210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13414</xdr:colOff>
      <xdr:row>34</xdr:row>
      <xdr:rowOff>59690</xdr:rowOff>
    </xdr:from>
    <xdr:to>
      <xdr:col>14</xdr:col>
      <xdr:colOff>50799</xdr:colOff>
      <xdr:row>42</xdr:row>
      <xdr:rowOff>205646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F9AA9A-3CBB-1C94-B15C-08EB976E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1514" y="9762490"/>
          <a:ext cx="3352085" cy="2203356"/>
        </a:xfrm>
        <a:prstGeom prst="rect">
          <a:avLst/>
        </a:prstGeom>
      </xdr:spPr>
    </xdr:pic>
    <xdr:clientData/>
  </xdr:twoCellAnchor>
  <xdr:twoCellAnchor editAs="oneCell">
    <xdr:from>
      <xdr:col>3</xdr:col>
      <xdr:colOff>192611</xdr:colOff>
      <xdr:row>34</xdr:row>
      <xdr:rowOff>49116</xdr:rowOff>
    </xdr:from>
    <xdr:to>
      <xdr:col>5</xdr:col>
      <xdr:colOff>1075971</xdr:colOff>
      <xdr:row>42</xdr:row>
      <xdr:rowOff>197189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924F95-797A-4C8F-A377-9F5109F1C263}"/>
            </a:ext>
            <a:ext uri="{147F2762-F138-4A5C-976F-8EAC2B608ADB}">
              <a16:predDERef xmlns:a16="http://schemas.microsoft.com/office/drawing/2014/main" pred="{FAF9AA9A-3CBB-1C94-B15C-08EB976E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8128" y="9603311"/>
          <a:ext cx="3255487" cy="2184453"/>
        </a:xfrm>
        <a:prstGeom prst="rect">
          <a:avLst/>
        </a:prstGeom>
      </xdr:spPr>
    </xdr:pic>
    <xdr:clientData/>
  </xdr:twoCellAnchor>
  <xdr:twoCellAnchor editAs="oneCell">
    <xdr:from>
      <xdr:col>16</xdr:col>
      <xdr:colOff>611062</xdr:colOff>
      <xdr:row>33</xdr:row>
      <xdr:rowOff>158313</xdr:rowOff>
    </xdr:from>
    <xdr:to>
      <xdr:col>18</xdr:col>
      <xdr:colOff>1402868</xdr:colOff>
      <xdr:row>42</xdr:row>
      <xdr:rowOff>41220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23A0C49-C884-8D1C-2989-B43C65105A75}"/>
            </a:ext>
            <a:ext uri="{147F2762-F138-4A5C-976F-8EAC2B608ADB}">
              <a16:predDERef xmlns:a16="http://schemas.microsoft.com/office/drawing/2014/main" pred="{00924F95-797A-4C8F-A377-9F5109F1C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8862" y="9594413"/>
          <a:ext cx="3255606" cy="2207007"/>
        </a:xfrm>
        <a:prstGeom prst="rect">
          <a:avLst/>
        </a:prstGeom>
      </xdr:spPr>
    </xdr:pic>
    <xdr:clientData/>
  </xdr:twoCellAnchor>
  <xdr:twoCellAnchor editAs="oneCell">
    <xdr:from>
      <xdr:col>7</xdr:col>
      <xdr:colOff>171461</xdr:colOff>
      <xdr:row>34</xdr:row>
      <xdr:rowOff>59570</xdr:rowOff>
    </xdr:from>
    <xdr:to>
      <xdr:col>9</xdr:col>
      <xdr:colOff>956068</xdr:colOff>
      <xdr:row>42</xdr:row>
      <xdr:rowOff>207351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819588B-CFCE-847D-1B6C-7A8FFA0DA297}"/>
            </a:ext>
            <a:ext uri="{147F2762-F138-4A5C-976F-8EAC2B608ADB}">
              <a16:predDERef xmlns:a16="http://schemas.microsoft.com/office/drawing/2014/main" pred="{F23A0C49-C884-8D1C-2989-B43C65105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0197" y="9613765"/>
          <a:ext cx="3258917" cy="21841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182784</xdr:rowOff>
    </xdr:from>
    <xdr:to>
      <xdr:col>2</xdr:col>
      <xdr:colOff>237193</xdr:colOff>
      <xdr:row>51</xdr:row>
      <xdr:rowOff>38319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67E9711-2E80-BA82-8BB9-17A8AD317AF1}"/>
            </a:ext>
            <a:ext uri="{147F2762-F138-4A5C-976F-8EAC2B608ADB}">
              <a16:predDERef xmlns:a16="http://schemas.microsoft.com/office/drawing/2014/main" pred="{B819588B-CFCE-847D-1B6C-7A8FFA0D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50025"/>
          <a:ext cx="3258917" cy="21838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417996</xdr:colOff>
      <xdr:row>26</xdr:row>
      <xdr:rowOff>129805</xdr:rowOff>
    </xdr:from>
    <xdr:to>
      <xdr:col>6</xdr:col>
      <xdr:colOff>802621</xdr:colOff>
      <xdr:row>42</xdr:row>
      <xdr:rowOff>93173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97CD72-951F-C57B-851F-D69754486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4996" y="7378574"/>
          <a:ext cx="4624471" cy="3157907"/>
        </a:xfrm>
        <a:prstGeom prst="rect">
          <a:avLst/>
        </a:prstGeom>
      </xdr:spPr>
    </xdr:pic>
    <xdr:clientData/>
  </xdr:twoCellAnchor>
  <xdr:twoCellAnchor editAs="oneCell">
    <xdr:from>
      <xdr:col>7</xdr:col>
      <xdr:colOff>294457</xdr:colOff>
      <xdr:row>26</xdr:row>
      <xdr:rowOff>167639</xdr:rowOff>
    </xdr:from>
    <xdr:to>
      <xdr:col>11</xdr:col>
      <xdr:colOff>532543</xdr:colOff>
      <xdr:row>42</xdr:row>
      <xdr:rowOff>127455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419101-477E-B204-B87E-BB638F8DEC4C}"/>
            </a:ext>
            <a:ext uri="{147F2762-F138-4A5C-976F-8EAC2B608ADB}">
              <a16:predDERef xmlns:a16="http://schemas.microsoft.com/office/drawing/2014/main" pred="{F697CD72-951F-C57B-851F-D69754486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534" y="7416408"/>
          <a:ext cx="4624471" cy="3154355"/>
        </a:xfrm>
        <a:prstGeom prst="rect">
          <a:avLst/>
        </a:prstGeom>
      </xdr:spPr>
    </xdr:pic>
    <xdr:clientData/>
  </xdr:twoCellAnchor>
  <xdr:twoCellAnchor editAs="oneCell">
    <xdr:from>
      <xdr:col>12</xdr:col>
      <xdr:colOff>239304</xdr:colOff>
      <xdr:row>26</xdr:row>
      <xdr:rowOff>161330</xdr:rowOff>
    </xdr:from>
    <xdr:to>
      <xdr:col>16</xdr:col>
      <xdr:colOff>496928</xdr:colOff>
      <xdr:row>42</xdr:row>
      <xdr:rowOff>126875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8F4D544-83C5-37D3-702F-D299D8E0F250}"/>
            </a:ext>
            <a:ext uri="{147F2762-F138-4A5C-976F-8EAC2B608ADB}">
              <a16:predDERef xmlns:a16="http://schemas.microsoft.com/office/drawing/2014/main" pred="{63419101-477E-B204-B87E-BB638F8DE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6842" y="7410099"/>
          <a:ext cx="4624471" cy="31600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294919</xdr:colOff>
      <xdr:row>30</xdr:row>
      <xdr:rowOff>137242</xdr:rowOff>
    </xdr:from>
    <xdr:to>
      <xdr:col>6</xdr:col>
      <xdr:colOff>901930</xdr:colOff>
      <xdr:row>46</xdr:row>
      <xdr:rowOff>132907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1C72E6-5365-A6BE-9CE3-3F5DA03FC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1489" y="8436544"/>
          <a:ext cx="4860034" cy="3200200"/>
        </a:xfrm>
        <a:prstGeom prst="rect">
          <a:avLst/>
        </a:prstGeom>
      </xdr:spPr>
    </xdr:pic>
    <xdr:clientData/>
  </xdr:twoCellAnchor>
  <xdr:twoCellAnchor editAs="oneCell">
    <xdr:from>
      <xdr:col>8</xdr:col>
      <xdr:colOff>195450</xdr:colOff>
      <xdr:row>30</xdr:row>
      <xdr:rowOff>155059</xdr:rowOff>
    </xdr:from>
    <xdr:to>
      <xdr:col>13</xdr:col>
      <xdr:colOff>728134</xdr:colOff>
      <xdr:row>46</xdr:row>
      <xdr:rowOff>190305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A06CAB6-A06A-EEF6-AF08-6619D93B7213}"/>
            </a:ext>
            <a:ext uri="{147F2762-F138-4A5C-976F-8EAC2B608ADB}">
              <a16:predDERef xmlns:a16="http://schemas.microsoft.com/office/drawing/2014/main" pred="{F81C72E6-5365-A6BE-9CE3-3F5DA03FC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3383" y="8562459"/>
          <a:ext cx="4994618" cy="32864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461210</xdr:colOff>
      <xdr:row>28</xdr:row>
      <xdr:rowOff>149281</xdr:rowOff>
    </xdr:from>
    <xdr:to>
      <xdr:col>7</xdr:col>
      <xdr:colOff>228771</xdr:colOff>
      <xdr:row>46</xdr:row>
      <xdr:rowOff>66758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B70AAF-A9FA-4C2E-D1DA-B9AA542D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473" y="7824983"/>
          <a:ext cx="5192912" cy="3460108"/>
        </a:xfrm>
        <a:prstGeom prst="rect">
          <a:avLst/>
        </a:prstGeom>
      </xdr:spPr>
    </xdr:pic>
    <xdr:clientData/>
  </xdr:twoCellAnchor>
  <xdr:twoCellAnchor editAs="oneCell">
    <xdr:from>
      <xdr:col>7</xdr:col>
      <xdr:colOff>845157</xdr:colOff>
      <xdr:row>28</xdr:row>
      <xdr:rowOff>187877</xdr:rowOff>
    </xdr:from>
    <xdr:to>
      <xdr:col>13</xdr:col>
      <xdr:colOff>245087</xdr:colOff>
      <xdr:row>46</xdr:row>
      <xdr:rowOff>105354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2B092E0-74EB-B9FC-2264-3C039634D923}"/>
            </a:ext>
            <a:ext uri="{147F2762-F138-4A5C-976F-8EAC2B608ADB}">
              <a16:predDERef xmlns:a16="http://schemas.microsoft.com/office/drawing/2014/main" pred="{2AB70AAF-A9FA-4C2E-D1DA-B9AA542D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0771" y="7863579"/>
          <a:ext cx="5192912" cy="3460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D306-CA2D-452E-B858-957CD58D1585}">
  <dimension ref="A3:N21"/>
  <sheetViews>
    <sheetView workbookViewId="0">
      <selection activeCell="N35" sqref="N35"/>
    </sheetView>
  </sheetViews>
  <sheetFormatPr defaultRowHeight="15" x14ac:dyDescent="0.2"/>
  <cols>
    <col min="1" max="1" width="29.99609375" bestFit="1" customWidth="1"/>
    <col min="2" max="2" width="16.140625" bestFit="1" customWidth="1"/>
    <col min="4" max="4" width="26.09765625" customWidth="1"/>
    <col min="5" max="5" width="13.44921875" customWidth="1"/>
    <col min="7" max="7" width="24.6171875" customWidth="1"/>
    <col min="8" max="8" width="13.71875" customWidth="1"/>
    <col min="10" max="10" width="27.98046875" customWidth="1"/>
    <col min="11" max="11" width="14.125" customWidth="1"/>
    <col min="13" max="13" width="28.25" customWidth="1"/>
    <col min="14" max="14" width="13.85546875" customWidth="1"/>
  </cols>
  <sheetData>
    <row r="3" spans="1:14" ht="24.75" x14ac:dyDescent="0.35">
      <c r="A3" s="135" t="s">
        <v>0</v>
      </c>
      <c r="B3" s="135"/>
      <c r="D3" s="135" t="s">
        <v>1</v>
      </c>
      <c r="E3" s="135"/>
      <c r="G3" s="135" t="s">
        <v>2</v>
      </c>
      <c r="H3" s="135"/>
      <c r="J3" s="135" t="s">
        <v>3</v>
      </c>
      <c r="K3" s="135"/>
      <c r="M3" s="135" t="s">
        <v>4</v>
      </c>
      <c r="N3" s="135"/>
    </row>
    <row r="4" spans="1:14" ht="24.75" x14ac:dyDescent="0.2">
      <c r="A4" s="66" t="s">
        <v>5</v>
      </c>
      <c r="B4" s="66" t="s">
        <v>6</v>
      </c>
      <c r="D4" s="66" t="s">
        <v>5</v>
      </c>
      <c r="E4" s="66" t="s">
        <v>6</v>
      </c>
      <c r="G4" s="66" t="s">
        <v>5</v>
      </c>
      <c r="H4" s="66" t="s">
        <v>6</v>
      </c>
      <c r="J4" s="66" t="s">
        <v>5</v>
      </c>
      <c r="K4" s="66" t="s">
        <v>6</v>
      </c>
      <c r="M4" s="66" t="s">
        <v>5</v>
      </c>
      <c r="N4" s="66" t="s">
        <v>6</v>
      </c>
    </row>
    <row r="5" spans="1:14" ht="20.25" x14ac:dyDescent="0.25">
      <c r="A5" s="3" t="s">
        <v>7</v>
      </c>
      <c r="B5" s="3" t="s">
        <v>8</v>
      </c>
      <c r="D5" s="4" t="s">
        <v>9</v>
      </c>
      <c r="E5" s="4" t="s">
        <v>10</v>
      </c>
      <c r="G5" s="4" t="s">
        <v>11</v>
      </c>
      <c r="H5" s="4" t="s">
        <v>12</v>
      </c>
      <c r="J5" s="4" t="s">
        <v>13</v>
      </c>
      <c r="K5" s="4" t="s">
        <v>14</v>
      </c>
      <c r="M5" s="4" t="s">
        <v>15</v>
      </c>
      <c r="N5" s="4" t="s">
        <v>16</v>
      </c>
    </row>
    <row r="6" spans="1:14" ht="20.25" x14ac:dyDescent="0.25">
      <c r="A6" s="3" t="s">
        <v>17</v>
      </c>
      <c r="B6" s="3" t="s">
        <v>18</v>
      </c>
      <c r="D6" s="4" t="s">
        <v>19</v>
      </c>
      <c r="E6" s="4" t="s">
        <v>20</v>
      </c>
      <c r="G6" s="4" t="s">
        <v>21</v>
      </c>
      <c r="H6" s="4" t="s">
        <v>22</v>
      </c>
      <c r="J6" s="4" t="s">
        <v>23</v>
      </c>
      <c r="K6" s="4" t="s">
        <v>24</v>
      </c>
      <c r="M6" s="4" t="s">
        <v>25</v>
      </c>
      <c r="N6" s="4" t="s">
        <v>26</v>
      </c>
    </row>
    <row r="7" spans="1:14" ht="20.25" x14ac:dyDescent="0.25">
      <c r="A7" s="3" t="s">
        <v>27</v>
      </c>
      <c r="B7" s="3" t="s">
        <v>28</v>
      </c>
      <c r="D7" s="4" t="s">
        <v>29</v>
      </c>
      <c r="E7" s="4" t="s">
        <v>30</v>
      </c>
      <c r="G7" s="4" t="s">
        <v>31</v>
      </c>
      <c r="H7" s="4" t="s">
        <v>32</v>
      </c>
      <c r="J7" s="4" t="s">
        <v>33</v>
      </c>
      <c r="K7" s="4" t="s">
        <v>34</v>
      </c>
      <c r="M7" s="4" t="s">
        <v>35</v>
      </c>
      <c r="N7" s="4" t="s">
        <v>36</v>
      </c>
    </row>
    <row r="8" spans="1:14" ht="20.25" x14ac:dyDescent="0.25">
      <c r="A8" s="3" t="s">
        <v>37</v>
      </c>
      <c r="B8" s="3" t="s">
        <v>38</v>
      </c>
      <c r="D8" s="4" t="s">
        <v>39</v>
      </c>
      <c r="E8" s="4" t="s">
        <v>40</v>
      </c>
      <c r="G8" s="4" t="s">
        <v>41</v>
      </c>
      <c r="H8" s="4" t="s">
        <v>42</v>
      </c>
      <c r="J8" s="4" t="s">
        <v>43</v>
      </c>
      <c r="K8" s="4" t="s">
        <v>44</v>
      </c>
      <c r="M8" s="4" t="s">
        <v>45</v>
      </c>
      <c r="N8" s="4" t="s">
        <v>38</v>
      </c>
    </row>
    <row r="9" spans="1:14" ht="20.25" x14ac:dyDescent="0.25">
      <c r="A9" s="3" t="s">
        <v>46</v>
      </c>
      <c r="B9" s="3" t="s">
        <v>47</v>
      </c>
      <c r="D9" s="4" t="s">
        <v>48</v>
      </c>
      <c r="E9" s="4" t="s">
        <v>49</v>
      </c>
      <c r="G9" s="4" t="s">
        <v>50</v>
      </c>
      <c r="H9" s="4" t="s">
        <v>51</v>
      </c>
      <c r="J9" s="4" t="s">
        <v>52</v>
      </c>
      <c r="K9" s="4" t="s">
        <v>53</v>
      </c>
      <c r="M9" s="4" t="s">
        <v>54</v>
      </c>
      <c r="N9" s="4" t="s">
        <v>55</v>
      </c>
    </row>
    <row r="10" spans="1:14" ht="20.25" x14ac:dyDescent="0.25">
      <c r="A10" s="3" t="s">
        <v>56</v>
      </c>
      <c r="B10" s="3" t="s">
        <v>57</v>
      </c>
      <c r="D10" s="4" t="s">
        <v>58</v>
      </c>
      <c r="E10" s="4" t="s">
        <v>59</v>
      </c>
      <c r="G10" s="4" t="s">
        <v>60</v>
      </c>
      <c r="H10" s="4" t="s">
        <v>61</v>
      </c>
      <c r="J10" s="4" t="s">
        <v>62</v>
      </c>
      <c r="K10" s="4" t="s">
        <v>63</v>
      </c>
      <c r="M10" s="4" t="s">
        <v>64</v>
      </c>
      <c r="N10" s="4" t="s">
        <v>65</v>
      </c>
    </row>
    <row r="11" spans="1:14" ht="20.25" x14ac:dyDescent="0.25">
      <c r="A11" s="67" t="s">
        <v>66</v>
      </c>
      <c r="B11" s="67" t="s">
        <v>67</v>
      </c>
      <c r="D11" s="4" t="s">
        <v>68</v>
      </c>
      <c r="E11" s="4" t="s">
        <v>69</v>
      </c>
      <c r="G11" s="4" t="s">
        <v>70</v>
      </c>
      <c r="H11" s="4" t="s">
        <v>71</v>
      </c>
      <c r="J11" s="4" t="s">
        <v>72</v>
      </c>
      <c r="K11" s="4" t="s">
        <v>73</v>
      </c>
      <c r="M11" s="4" t="s">
        <v>74</v>
      </c>
      <c r="N11" s="4" t="s">
        <v>75</v>
      </c>
    </row>
    <row r="12" spans="1:14" ht="20.25" x14ac:dyDescent="0.25">
      <c r="A12" s="3" t="s">
        <v>76</v>
      </c>
      <c r="B12" s="3" t="s">
        <v>77</v>
      </c>
      <c r="D12" s="4" t="s">
        <v>78</v>
      </c>
      <c r="E12" s="4" t="s">
        <v>79</v>
      </c>
      <c r="G12" s="4" t="s">
        <v>80</v>
      </c>
      <c r="H12" s="4" t="s">
        <v>81</v>
      </c>
      <c r="J12" s="4" t="s">
        <v>82</v>
      </c>
      <c r="K12" s="4" t="s">
        <v>83</v>
      </c>
      <c r="M12" s="4" t="s">
        <v>84</v>
      </c>
      <c r="N12" s="4" t="s">
        <v>85</v>
      </c>
    </row>
    <row r="13" spans="1:14" ht="20.25" x14ac:dyDescent="0.25">
      <c r="A13" s="3" t="s">
        <v>86</v>
      </c>
      <c r="B13" s="3" t="s">
        <v>87</v>
      </c>
      <c r="D13" s="4" t="s">
        <v>88</v>
      </c>
      <c r="E13" s="4" t="s">
        <v>89</v>
      </c>
      <c r="G13" s="4" t="s">
        <v>90</v>
      </c>
      <c r="H13" s="4" t="s">
        <v>91</v>
      </c>
      <c r="J13" s="4" t="s">
        <v>92</v>
      </c>
      <c r="K13" s="4" t="s">
        <v>93</v>
      </c>
      <c r="M13" s="4" t="s">
        <v>94</v>
      </c>
      <c r="N13" s="4" t="s">
        <v>95</v>
      </c>
    </row>
    <row r="14" spans="1:14" ht="20.25" x14ac:dyDescent="0.25">
      <c r="D14" s="4" t="s">
        <v>96</v>
      </c>
      <c r="E14" s="4" t="s">
        <v>97</v>
      </c>
      <c r="G14" s="4" t="s">
        <v>98</v>
      </c>
      <c r="H14" s="4" t="s">
        <v>99</v>
      </c>
      <c r="J14" s="4" t="s">
        <v>100</v>
      </c>
      <c r="K14" s="4" t="s">
        <v>101</v>
      </c>
      <c r="M14" s="4" t="s">
        <v>102</v>
      </c>
      <c r="N14" s="4" t="s">
        <v>53</v>
      </c>
    </row>
    <row r="15" spans="1:14" ht="20.25" x14ac:dyDescent="0.25">
      <c r="G15" s="4" t="s">
        <v>103</v>
      </c>
      <c r="H15" s="4" t="s">
        <v>104</v>
      </c>
      <c r="J15" s="4" t="s">
        <v>105</v>
      </c>
      <c r="K15" s="4" t="s">
        <v>106</v>
      </c>
      <c r="M15" s="4" t="s">
        <v>107</v>
      </c>
      <c r="N15" s="4" t="s">
        <v>108</v>
      </c>
    </row>
    <row r="16" spans="1:14" ht="20.25" x14ac:dyDescent="0.25">
      <c r="G16" s="4" t="s">
        <v>109</v>
      </c>
      <c r="H16" s="4" t="s">
        <v>110</v>
      </c>
      <c r="J16" s="4" t="s">
        <v>111</v>
      </c>
      <c r="K16" s="4" t="s">
        <v>112</v>
      </c>
      <c r="M16" s="4" t="s">
        <v>113</v>
      </c>
      <c r="N16" s="4" t="s">
        <v>114</v>
      </c>
    </row>
    <row r="17" spans="7:14" ht="20.25" x14ac:dyDescent="0.25">
      <c r="G17" s="4" t="s">
        <v>115</v>
      </c>
      <c r="H17" s="4" t="s">
        <v>116</v>
      </c>
      <c r="J17" s="4" t="s">
        <v>117</v>
      </c>
      <c r="K17" s="4" t="s">
        <v>118</v>
      </c>
      <c r="M17" s="4" t="s">
        <v>119</v>
      </c>
      <c r="N17" s="4" t="s">
        <v>120</v>
      </c>
    </row>
    <row r="18" spans="7:14" ht="20.25" x14ac:dyDescent="0.25">
      <c r="J18" s="4" t="s">
        <v>121</v>
      </c>
      <c r="K18" s="4" t="s">
        <v>122</v>
      </c>
      <c r="M18" s="4" t="s">
        <v>123</v>
      </c>
      <c r="N18" s="4" t="s">
        <v>124</v>
      </c>
    </row>
    <row r="19" spans="7:14" ht="20.25" x14ac:dyDescent="0.25">
      <c r="J19" s="4" t="s">
        <v>125</v>
      </c>
      <c r="K19" s="4" t="s">
        <v>126</v>
      </c>
      <c r="M19" s="4" t="s">
        <v>127</v>
      </c>
      <c r="N19" s="4" t="s">
        <v>128</v>
      </c>
    </row>
    <row r="20" spans="7:14" ht="20.25" x14ac:dyDescent="0.25">
      <c r="J20" s="4" t="s">
        <v>129</v>
      </c>
      <c r="K20" s="4" t="s">
        <v>130</v>
      </c>
      <c r="M20" s="4" t="s">
        <v>131</v>
      </c>
      <c r="N20" s="4" t="s">
        <v>132</v>
      </c>
    </row>
    <row r="21" spans="7:14" ht="20.25" x14ac:dyDescent="0.25">
      <c r="J21" s="4" t="s">
        <v>133</v>
      </c>
      <c r="K21" s="4" t="s">
        <v>134</v>
      </c>
      <c r="M21" s="4" t="s">
        <v>135</v>
      </c>
      <c r="N21" s="4" t="s">
        <v>136</v>
      </c>
    </row>
  </sheetData>
  <mergeCells count="5">
    <mergeCell ref="A3:B3"/>
    <mergeCell ref="D3:E3"/>
    <mergeCell ref="G3:H3"/>
    <mergeCell ref="J3:K3"/>
    <mergeCell ref="M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A597-B4FD-2148-8279-A07AF3D9711E}">
  <dimension ref="A1:O30"/>
  <sheetViews>
    <sheetView topLeftCell="A18" zoomScale="65" workbookViewId="0">
      <selection activeCell="F64" sqref="F64"/>
    </sheetView>
  </sheetViews>
  <sheetFormatPr defaultColWidth="10.89453125" defaultRowHeight="15" x14ac:dyDescent="0.2"/>
  <cols>
    <col min="1" max="1" width="32.015625" customWidth="1"/>
    <col min="2" max="2" width="23.26953125" bestFit="1" customWidth="1"/>
    <col min="3" max="3" width="14.125" customWidth="1"/>
    <col min="4" max="4" width="15.87109375" bestFit="1" customWidth="1"/>
    <col min="5" max="5" width="16.0078125" bestFit="1" customWidth="1"/>
    <col min="6" max="6" width="15.46875" customWidth="1"/>
    <col min="7" max="7" width="14.9296875" customWidth="1"/>
    <col min="8" max="8" width="14.796875" bestFit="1" customWidth="1"/>
    <col min="9" max="9" width="17.484375" bestFit="1" customWidth="1"/>
    <col min="10" max="10" width="11.97265625" bestFit="1" customWidth="1"/>
    <col min="11" max="11" width="11.703125" bestFit="1" customWidth="1"/>
    <col min="12" max="12" width="12.5078125" bestFit="1" customWidth="1"/>
    <col min="13" max="13" width="13.1796875" bestFit="1" customWidth="1"/>
    <col min="14" max="14" width="14.390625" bestFit="1" customWidth="1"/>
    <col min="15" max="15" width="20.84765625" customWidth="1"/>
    <col min="16" max="16" width="44.12109375" bestFit="1" customWidth="1"/>
  </cols>
  <sheetData>
    <row r="1" spans="1:15" ht="72.95" customHeight="1" x14ac:dyDescent="0.25">
      <c r="A1" s="9" t="s">
        <v>5</v>
      </c>
      <c r="B1" s="9" t="s">
        <v>6</v>
      </c>
      <c r="C1" s="83" t="s">
        <v>233</v>
      </c>
      <c r="D1" s="83" t="s">
        <v>195</v>
      </c>
      <c r="E1" s="82" t="s">
        <v>196</v>
      </c>
      <c r="F1" s="83" t="s">
        <v>197</v>
      </c>
      <c r="G1" s="82" t="s">
        <v>198</v>
      </c>
      <c r="H1" s="10" t="s">
        <v>144</v>
      </c>
      <c r="I1" s="10" t="s">
        <v>145</v>
      </c>
      <c r="J1" s="69" t="s">
        <v>146</v>
      </c>
      <c r="K1" s="69" t="s">
        <v>147</v>
      </c>
      <c r="L1" s="69" t="s">
        <v>148</v>
      </c>
      <c r="M1" s="69" t="s">
        <v>149</v>
      </c>
      <c r="N1" s="10" t="s">
        <v>150</v>
      </c>
      <c r="O1" s="104" t="s">
        <v>151</v>
      </c>
    </row>
    <row r="2" spans="1:15" ht="20.25" x14ac:dyDescent="0.25">
      <c r="A2" s="75" t="s">
        <v>448</v>
      </c>
      <c r="B2" s="4" t="s">
        <v>449</v>
      </c>
      <c r="C2" s="4"/>
      <c r="D2" s="4">
        <v>1</v>
      </c>
      <c r="E2" s="4"/>
      <c r="F2" s="4">
        <f>SUM(C2:D2)</f>
        <v>1</v>
      </c>
      <c r="G2" s="4">
        <f>SUM(E2)</f>
        <v>0</v>
      </c>
      <c r="H2" s="4">
        <f>SUM(C2:E2)</f>
        <v>1</v>
      </c>
      <c r="I2" s="4" t="str">
        <f>L1</f>
        <v>Paypal</v>
      </c>
      <c r="J2" s="73"/>
      <c r="K2" s="73"/>
      <c r="L2" s="73">
        <v>5</v>
      </c>
      <c r="M2" s="73"/>
      <c r="N2" s="73">
        <f t="shared" ref="N2:N22" si="0">SUM(J2:M2)</f>
        <v>5</v>
      </c>
      <c r="O2" s="106">
        <v>1</v>
      </c>
    </row>
    <row r="3" spans="1:15" ht="20.25" x14ac:dyDescent="0.25">
      <c r="A3" s="75" t="s">
        <v>450</v>
      </c>
      <c r="B3" s="4" t="s">
        <v>451</v>
      </c>
      <c r="C3" s="4">
        <v>1</v>
      </c>
      <c r="D3" s="4"/>
      <c r="E3" s="4">
        <v>1</v>
      </c>
      <c r="F3" s="4">
        <f t="shared" ref="F3:F22" si="1">SUM(C3:D3)</f>
        <v>1</v>
      </c>
      <c r="G3" s="4">
        <f t="shared" ref="G3:G22" si="2">SUM(E3)</f>
        <v>1</v>
      </c>
      <c r="H3" s="4">
        <f t="shared" ref="H3:H22" si="3">SUM(C3:E3)</f>
        <v>2</v>
      </c>
      <c r="I3" s="4" t="str">
        <f>L1</f>
        <v>Paypal</v>
      </c>
      <c r="J3" s="73"/>
      <c r="K3" s="73"/>
      <c r="L3" s="73">
        <v>9</v>
      </c>
      <c r="M3" s="73"/>
      <c r="N3" s="73">
        <f t="shared" si="0"/>
        <v>9</v>
      </c>
      <c r="O3" s="106">
        <v>1</v>
      </c>
    </row>
    <row r="4" spans="1:15" ht="20.25" x14ac:dyDescent="0.25">
      <c r="A4" s="32" t="s">
        <v>452</v>
      </c>
      <c r="B4" s="6" t="s">
        <v>453</v>
      </c>
      <c r="C4" s="6"/>
      <c r="D4" s="6"/>
      <c r="E4" s="6"/>
      <c r="F4" s="6">
        <f t="shared" si="1"/>
        <v>0</v>
      </c>
      <c r="G4" s="6">
        <f t="shared" si="2"/>
        <v>0</v>
      </c>
      <c r="H4" s="6">
        <f t="shared" si="3"/>
        <v>0</v>
      </c>
      <c r="I4" s="6"/>
      <c r="J4" s="27"/>
      <c r="K4" s="27"/>
      <c r="L4" s="27"/>
      <c r="M4" s="27"/>
      <c r="N4" s="27">
        <f t="shared" si="0"/>
        <v>0</v>
      </c>
      <c r="O4" s="109"/>
    </row>
    <row r="5" spans="1:15" ht="20.25" x14ac:dyDescent="0.25">
      <c r="A5" s="32" t="s">
        <v>454</v>
      </c>
      <c r="B5" s="6" t="s">
        <v>455</v>
      </c>
      <c r="C5" s="6"/>
      <c r="D5" s="6"/>
      <c r="E5" s="6"/>
      <c r="F5" s="6">
        <f t="shared" si="1"/>
        <v>0</v>
      </c>
      <c r="G5" s="6">
        <f t="shared" si="2"/>
        <v>0</v>
      </c>
      <c r="H5" s="6">
        <f t="shared" si="3"/>
        <v>0</v>
      </c>
      <c r="I5" s="6"/>
      <c r="J5" s="27"/>
      <c r="K5" s="27"/>
      <c r="L5" s="27"/>
      <c r="M5" s="27"/>
      <c r="N5" s="27">
        <f t="shared" si="0"/>
        <v>0</v>
      </c>
      <c r="O5" s="109"/>
    </row>
    <row r="6" spans="1:15" ht="20.25" x14ac:dyDescent="0.25">
      <c r="A6" s="32" t="s">
        <v>456</v>
      </c>
      <c r="B6" s="6" t="s">
        <v>457</v>
      </c>
      <c r="C6" s="6"/>
      <c r="D6" s="6"/>
      <c r="E6" s="6"/>
      <c r="F6" s="6">
        <f t="shared" si="1"/>
        <v>0</v>
      </c>
      <c r="G6" s="6">
        <f t="shared" si="2"/>
        <v>0</v>
      </c>
      <c r="H6" s="6">
        <f t="shared" si="3"/>
        <v>0</v>
      </c>
      <c r="I6" s="6"/>
      <c r="J6" s="27"/>
      <c r="K6" s="27"/>
      <c r="L6" s="27"/>
      <c r="M6" s="27"/>
      <c r="N6" s="27">
        <f t="shared" si="0"/>
        <v>0</v>
      </c>
      <c r="O6" s="109"/>
    </row>
    <row r="7" spans="1:15" ht="20.25" x14ac:dyDescent="0.25">
      <c r="A7" s="32" t="s">
        <v>458</v>
      </c>
      <c r="B7" s="6" t="s">
        <v>459</v>
      </c>
      <c r="C7" s="6"/>
      <c r="D7" s="6"/>
      <c r="E7" s="6"/>
      <c r="F7" s="6">
        <f t="shared" si="1"/>
        <v>0</v>
      </c>
      <c r="G7" s="6">
        <f t="shared" si="2"/>
        <v>0</v>
      </c>
      <c r="H7" s="6">
        <f t="shared" si="3"/>
        <v>0</v>
      </c>
      <c r="I7" s="6"/>
      <c r="J7" s="44"/>
      <c r="K7" s="44"/>
      <c r="L7" s="44"/>
      <c r="M7" s="44"/>
      <c r="N7" s="44">
        <f t="shared" si="0"/>
        <v>0</v>
      </c>
      <c r="O7" s="110"/>
    </row>
    <row r="8" spans="1:15" ht="20.25" x14ac:dyDescent="0.25">
      <c r="A8" s="75" t="s">
        <v>460</v>
      </c>
      <c r="B8" s="4" t="s">
        <v>461</v>
      </c>
      <c r="C8" s="4">
        <v>1</v>
      </c>
      <c r="D8" s="4"/>
      <c r="E8" s="4">
        <v>1</v>
      </c>
      <c r="F8" s="4">
        <f t="shared" si="1"/>
        <v>1</v>
      </c>
      <c r="G8" s="4">
        <f t="shared" si="2"/>
        <v>1</v>
      </c>
      <c r="H8" s="4">
        <f t="shared" si="3"/>
        <v>2</v>
      </c>
      <c r="I8" s="4" t="str">
        <f>K1</f>
        <v>Paylib</v>
      </c>
      <c r="J8" s="73"/>
      <c r="K8" s="73">
        <v>8</v>
      </c>
      <c r="L8" s="73"/>
      <c r="M8" s="73"/>
      <c r="N8" s="73">
        <f t="shared" si="0"/>
        <v>8</v>
      </c>
      <c r="O8" s="106">
        <v>1</v>
      </c>
    </row>
    <row r="9" spans="1:15" ht="20.25" x14ac:dyDescent="0.25">
      <c r="A9" s="75" t="s">
        <v>462</v>
      </c>
      <c r="B9" s="4" t="s">
        <v>463</v>
      </c>
      <c r="C9" s="4">
        <v>1</v>
      </c>
      <c r="D9" s="4"/>
      <c r="E9" s="4"/>
      <c r="F9" s="4">
        <f t="shared" si="1"/>
        <v>1</v>
      </c>
      <c r="G9" s="4">
        <f t="shared" si="2"/>
        <v>0</v>
      </c>
      <c r="H9" s="4">
        <f t="shared" si="3"/>
        <v>1</v>
      </c>
      <c r="I9" s="4" t="str">
        <f>K1</f>
        <v>Paylib</v>
      </c>
      <c r="J9" s="73"/>
      <c r="K9" s="73">
        <v>5</v>
      </c>
      <c r="L9" s="73"/>
      <c r="M9" s="73"/>
      <c r="N9" s="73">
        <f t="shared" si="0"/>
        <v>5</v>
      </c>
      <c r="O9" s="106">
        <v>1</v>
      </c>
    </row>
    <row r="10" spans="1:15" ht="20.25" x14ac:dyDescent="0.25">
      <c r="A10" s="75" t="s">
        <v>464</v>
      </c>
      <c r="B10" s="4" t="s">
        <v>465</v>
      </c>
      <c r="C10" s="4">
        <v>1</v>
      </c>
      <c r="D10" s="4"/>
      <c r="E10" s="4">
        <v>1</v>
      </c>
      <c r="F10" s="4">
        <f t="shared" si="1"/>
        <v>1</v>
      </c>
      <c r="G10" s="4">
        <f t="shared" si="2"/>
        <v>1</v>
      </c>
      <c r="H10" s="4">
        <f t="shared" si="3"/>
        <v>2</v>
      </c>
      <c r="I10" s="4" t="str">
        <f>J1</f>
        <v xml:space="preserve">Espèce </v>
      </c>
      <c r="J10" s="73">
        <v>8</v>
      </c>
      <c r="K10" s="73"/>
      <c r="L10" s="73"/>
      <c r="M10" s="73"/>
      <c r="N10" s="73">
        <f t="shared" si="0"/>
        <v>8</v>
      </c>
      <c r="O10" s="106">
        <v>1</v>
      </c>
    </row>
    <row r="11" spans="1:15" ht="20.25" x14ac:dyDescent="0.25">
      <c r="A11" s="75" t="s">
        <v>466</v>
      </c>
      <c r="B11" s="4" t="s">
        <v>467</v>
      </c>
      <c r="C11" s="4">
        <v>1</v>
      </c>
      <c r="D11" s="4"/>
      <c r="E11" s="4">
        <v>1</v>
      </c>
      <c r="F11" s="4">
        <f t="shared" si="1"/>
        <v>1</v>
      </c>
      <c r="G11" s="4">
        <f t="shared" si="2"/>
        <v>1</v>
      </c>
      <c r="H11" s="4">
        <f t="shared" si="3"/>
        <v>2</v>
      </c>
      <c r="I11" s="4" t="str">
        <f>K1</f>
        <v>Paylib</v>
      </c>
      <c r="J11" s="73"/>
      <c r="K11" s="73">
        <v>8</v>
      </c>
      <c r="L11" s="73"/>
      <c r="M11" s="73"/>
      <c r="N11" s="73">
        <f t="shared" si="0"/>
        <v>8</v>
      </c>
      <c r="O11" s="106">
        <v>1</v>
      </c>
    </row>
    <row r="12" spans="1:15" ht="20.25" x14ac:dyDescent="0.25">
      <c r="A12" s="75" t="s">
        <v>468</v>
      </c>
      <c r="B12" s="4" t="s">
        <v>469</v>
      </c>
      <c r="C12" s="4">
        <v>1</v>
      </c>
      <c r="D12" s="4"/>
      <c r="E12" s="4">
        <v>1</v>
      </c>
      <c r="F12" s="4">
        <f t="shared" si="1"/>
        <v>1</v>
      </c>
      <c r="G12" s="4">
        <f t="shared" si="2"/>
        <v>1</v>
      </c>
      <c r="H12" s="4">
        <f t="shared" si="3"/>
        <v>2</v>
      </c>
      <c r="I12" s="4" t="str">
        <f>M1</f>
        <v>Revolut</v>
      </c>
      <c r="J12" s="73"/>
      <c r="K12" s="73"/>
      <c r="L12" s="73"/>
      <c r="M12" s="73">
        <v>10</v>
      </c>
      <c r="N12" s="73">
        <f t="shared" si="0"/>
        <v>10</v>
      </c>
      <c r="O12" s="106">
        <v>1</v>
      </c>
    </row>
    <row r="13" spans="1:15" ht="20.25" x14ac:dyDescent="0.25">
      <c r="A13" s="32" t="s">
        <v>470</v>
      </c>
      <c r="B13" s="6" t="s">
        <v>471</v>
      </c>
      <c r="C13" s="6"/>
      <c r="D13" s="6"/>
      <c r="E13" s="6"/>
      <c r="F13" s="6">
        <f t="shared" si="1"/>
        <v>0</v>
      </c>
      <c r="G13" s="6">
        <f t="shared" si="2"/>
        <v>0</v>
      </c>
      <c r="H13" s="6">
        <f t="shared" si="3"/>
        <v>0</v>
      </c>
      <c r="I13" s="6"/>
      <c r="J13" s="27"/>
      <c r="K13" s="27"/>
      <c r="L13" s="27"/>
      <c r="M13" s="27"/>
      <c r="N13" s="27">
        <f t="shared" si="0"/>
        <v>0</v>
      </c>
      <c r="O13" s="109"/>
    </row>
    <row r="14" spans="1:15" ht="20.25" x14ac:dyDescent="0.25">
      <c r="A14" s="75" t="s">
        <v>472</v>
      </c>
      <c r="B14" s="4" t="s">
        <v>473</v>
      </c>
      <c r="C14" s="4">
        <v>1</v>
      </c>
      <c r="D14" s="4"/>
      <c r="E14" s="4">
        <v>1</v>
      </c>
      <c r="F14" s="4">
        <f t="shared" si="1"/>
        <v>1</v>
      </c>
      <c r="G14" s="4">
        <f t="shared" si="2"/>
        <v>1</v>
      </c>
      <c r="H14" s="4">
        <f t="shared" si="3"/>
        <v>2</v>
      </c>
      <c r="I14" s="4" t="str">
        <f>L1</f>
        <v>Paypal</v>
      </c>
      <c r="J14" s="73"/>
      <c r="K14" s="73"/>
      <c r="L14" s="73">
        <v>8</v>
      </c>
      <c r="M14" s="73"/>
      <c r="N14" s="73">
        <f t="shared" si="0"/>
        <v>8</v>
      </c>
      <c r="O14" s="106">
        <v>1</v>
      </c>
    </row>
    <row r="15" spans="1:15" ht="20.25" x14ac:dyDescent="0.25">
      <c r="A15" s="75" t="s">
        <v>474</v>
      </c>
      <c r="B15" s="4" t="s">
        <v>475</v>
      </c>
      <c r="C15" s="4">
        <v>1</v>
      </c>
      <c r="D15" s="4"/>
      <c r="E15" s="4">
        <v>1</v>
      </c>
      <c r="F15" s="4">
        <f t="shared" si="1"/>
        <v>1</v>
      </c>
      <c r="G15" s="4">
        <f t="shared" si="2"/>
        <v>1</v>
      </c>
      <c r="H15" s="4">
        <f t="shared" si="3"/>
        <v>2</v>
      </c>
      <c r="I15" s="4" t="str">
        <f>K1</f>
        <v>Paylib</v>
      </c>
      <c r="J15" s="73"/>
      <c r="K15" s="73">
        <v>8</v>
      </c>
      <c r="L15" s="73"/>
      <c r="M15" s="73"/>
      <c r="N15" s="73">
        <f t="shared" si="0"/>
        <v>8</v>
      </c>
      <c r="O15" s="106">
        <v>1</v>
      </c>
    </row>
    <row r="16" spans="1:15" ht="20.25" x14ac:dyDescent="0.25">
      <c r="A16" s="75" t="s">
        <v>476</v>
      </c>
      <c r="B16" s="4" t="s">
        <v>477</v>
      </c>
      <c r="C16" s="4">
        <v>1</v>
      </c>
      <c r="D16" s="4"/>
      <c r="E16" s="4">
        <v>1</v>
      </c>
      <c r="F16" s="4">
        <f t="shared" si="1"/>
        <v>1</v>
      </c>
      <c r="G16" s="4">
        <f t="shared" si="2"/>
        <v>1</v>
      </c>
      <c r="H16" s="4">
        <f t="shared" si="3"/>
        <v>2</v>
      </c>
      <c r="I16" s="4" t="str">
        <f>M1</f>
        <v>Revolut</v>
      </c>
      <c r="J16" s="73"/>
      <c r="K16" s="73"/>
      <c r="L16" s="73"/>
      <c r="M16" s="73">
        <v>10</v>
      </c>
      <c r="N16" s="73">
        <f t="shared" si="0"/>
        <v>10</v>
      </c>
      <c r="O16" s="106">
        <v>1</v>
      </c>
    </row>
    <row r="17" spans="1:15" ht="20.25" x14ac:dyDescent="0.25">
      <c r="A17" s="32" t="s">
        <v>478</v>
      </c>
      <c r="B17" s="6" t="s">
        <v>479</v>
      </c>
      <c r="C17" s="6"/>
      <c r="D17" s="6"/>
      <c r="E17" s="6"/>
      <c r="F17" s="6">
        <f t="shared" si="1"/>
        <v>0</v>
      </c>
      <c r="G17" s="6">
        <f t="shared" si="2"/>
        <v>0</v>
      </c>
      <c r="H17" s="6">
        <f t="shared" si="3"/>
        <v>0</v>
      </c>
      <c r="I17" s="6"/>
      <c r="J17" s="27"/>
      <c r="K17" s="27"/>
      <c r="L17" s="27"/>
      <c r="M17" s="27"/>
      <c r="N17" s="27">
        <f t="shared" si="0"/>
        <v>0</v>
      </c>
      <c r="O17" s="109"/>
    </row>
    <row r="18" spans="1:15" ht="20.25" x14ac:dyDescent="0.25">
      <c r="A18" s="75" t="s">
        <v>480</v>
      </c>
      <c r="B18" s="4" t="s">
        <v>481</v>
      </c>
      <c r="C18" s="4"/>
      <c r="D18" s="4">
        <v>1</v>
      </c>
      <c r="E18" s="4"/>
      <c r="F18" s="4">
        <f t="shared" si="1"/>
        <v>1</v>
      </c>
      <c r="G18" s="4">
        <f t="shared" si="2"/>
        <v>0</v>
      </c>
      <c r="H18" s="4">
        <f t="shared" si="3"/>
        <v>1</v>
      </c>
      <c r="I18" s="4" t="str">
        <f>K1</f>
        <v>Paylib</v>
      </c>
      <c r="J18" s="73"/>
      <c r="K18" s="73">
        <v>5</v>
      </c>
      <c r="L18" s="73"/>
      <c r="M18" s="73"/>
      <c r="N18" s="73">
        <f t="shared" si="0"/>
        <v>5</v>
      </c>
      <c r="O18" s="106">
        <v>1</v>
      </c>
    </row>
    <row r="19" spans="1:15" ht="20.25" x14ac:dyDescent="0.25">
      <c r="A19" s="75" t="s">
        <v>482</v>
      </c>
      <c r="B19" s="4" t="s">
        <v>483</v>
      </c>
      <c r="C19" s="4">
        <v>1</v>
      </c>
      <c r="D19" s="4"/>
      <c r="E19" s="4">
        <v>1</v>
      </c>
      <c r="F19" s="4">
        <f t="shared" si="1"/>
        <v>1</v>
      </c>
      <c r="G19" s="4">
        <f t="shared" si="2"/>
        <v>1</v>
      </c>
      <c r="H19" s="4">
        <f t="shared" si="3"/>
        <v>2</v>
      </c>
      <c r="I19" s="4" t="str">
        <f>L1</f>
        <v>Paypal</v>
      </c>
      <c r="J19" s="73"/>
      <c r="K19" s="73"/>
      <c r="L19" s="73">
        <v>8</v>
      </c>
      <c r="M19" s="73"/>
      <c r="N19" s="73">
        <f t="shared" si="0"/>
        <v>8</v>
      </c>
      <c r="O19" s="106">
        <v>1</v>
      </c>
    </row>
    <row r="20" spans="1:15" ht="20.25" x14ac:dyDescent="0.25">
      <c r="A20" s="75" t="s">
        <v>484</v>
      </c>
      <c r="B20" s="4" t="s">
        <v>485</v>
      </c>
      <c r="C20" s="4">
        <v>1</v>
      </c>
      <c r="D20" s="4"/>
      <c r="E20" s="4">
        <v>1</v>
      </c>
      <c r="F20" s="4">
        <f t="shared" si="1"/>
        <v>1</v>
      </c>
      <c r="G20" s="4">
        <f t="shared" si="2"/>
        <v>1</v>
      </c>
      <c r="H20" s="4">
        <f t="shared" si="3"/>
        <v>2</v>
      </c>
      <c r="I20" s="4" t="str">
        <f>L1</f>
        <v>Paypal</v>
      </c>
      <c r="J20" s="73"/>
      <c r="K20" s="73"/>
      <c r="L20" s="73">
        <v>8</v>
      </c>
      <c r="M20" s="73"/>
      <c r="N20" s="73">
        <f t="shared" si="0"/>
        <v>8</v>
      </c>
      <c r="O20" s="106">
        <v>1</v>
      </c>
    </row>
    <row r="21" spans="1:15" ht="20.25" x14ac:dyDescent="0.25">
      <c r="A21" s="75" t="s">
        <v>486</v>
      </c>
      <c r="B21" s="4" t="s">
        <v>487</v>
      </c>
      <c r="C21" s="4">
        <v>1</v>
      </c>
      <c r="D21" s="4"/>
      <c r="E21" s="4"/>
      <c r="F21" s="4">
        <f t="shared" si="1"/>
        <v>1</v>
      </c>
      <c r="G21" s="4">
        <f t="shared" si="2"/>
        <v>0</v>
      </c>
      <c r="H21" s="4">
        <f t="shared" si="3"/>
        <v>1</v>
      </c>
      <c r="I21" s="4" t="str">
        <f>J1</f>
        <v xml:space="preserve">Espèce </v>
      </c>
      <c r="J21" s="73">
        <v>6</v>
      </c>
      <c r="K21" s="73"/>
      <c r="L21" s="73"/>
      <c r="M21" s="73"/>
      <c r="N21" s="73">
        <f t="shared" si="0"/>
        <v>6</v>
      </c>
      <c r="O21" s="106">
        <v>1</v>
      </c>
    </row>
    <row r="22" spans="1:15" ht="20.25" x14ac:dyDescent="0.25">
      <c r="A22" s="75" t="s">
        <v>488</v>
      </c>
      <c r="B22" s="4" t="s">
        <v>489</v>
      </c>
      <c r="C22" s="76">
        <v>1</v>
      </c>
      <c r="D22" s="76"/>
      <c r="E22" s="76">
        <v>1</v>
      </c>
      <c r="F22" s="76">
        <f t="shared" si="1"/>
        <v>1</v>
      </c>
      <c r="G22" s="76">
        <f t="shared" si="2"/>
        <v>1</v>
      </c>
      <c r="H22" s="76">
        <f t="shared" si="3"/>
        <v>2</v>
      </c>
      <c r="I22" s="76" t="str">
        <f>K1</f>
        <v>Paylib</v>
      </c>
      <c r="J22" s="77"/>
      <c r="K22" s="77">
        <v>10</v>
      </c>
      <c r="L22" s="77"/>
      <c r="M22" s="77"/>
      <c r="N22" s="73">
        <f t="shared" si="0"/>
        <v>10</v>
      </c>
      <c r="O22" s="114">
        <v>1</v>
      </c>
    </row>
    <row r="23" spans="1:15" ht="22.5" x14ac:dyDescent="0.25">
      <c r="A23" s="156" t="s">
        <v>185</v>
      </c>
      <c r="B23" s="156"/>
      <c r="C23" s="86">
        <f>SUM(C2:C22)</f>
        <v>13</v>
      </c>
      <c r="D23" s="86">
        <f t="shared" ref="D23:E23" si="4">SUM(D2:D22)</f>
        <v>2</v>
      </c>
      <c r="E23" s="87">
        <f t="shared" si="4"/>
        <v>11</v>
      </c>
      <c r="F23" s="86">
        <f>SUM(F2:F22)</f>
        <v>15</v>
      </c>
      <c r="G23" s="87">
        <f>SUM(G2:G22)</f>
        <v>11</v>
      </c>
      <c r="H23" s="30">
        <f>SUM(H2:H22)</f>
        <v>26</v>
      </c>
      <c r="I23" s="30"/>
      <c r="J23" s="31">
        <f>SUM(J2:J22)</f>
        <v>14</v>
      </c>
      <c r="K23" s="31">
        <f>SUM(K2:K22)</f>
        <v>44</v>
      </c>
      <c r="L23" s="31">
        <f t="shared" ref="L23:M23" si="5">SUM(L2:L22)</f>
        <v>38</v>
      </c>
      <c r="M23" s="31">
        <f t="shared" si="5"/>
        <v>20</v>
      </c>
      <c r="N23" s="31">
        <f>SUM(N2:N22)</f>
        <v>116</v>
      </c>
      <c r="O23" s="116">
        <f>SUM(O2:O22)</f>
        <v>15</v>
      </c>
    </row>
    <row r="27" spans="1:15" ht="20.25" customHeight="1" x14ac:dyDescent="0.25">
      <c r="A27" s="146" t="s">
        <v>189</v>
      </c>
      <c r="B27" s="146"/>
      <c r="D27" s="147" t="s">
        <v>186</v>
      </c>
      <c r="E27" s="148"/>
      <c r="F27" s="149"/>
      <c r="I27" s="160" t="s">
        <v>187</v>
      </c>
      <c r="J27" s="160"/>
      <c r="K27" s="160"/>
      <c r="L27" s="160"/>
      <c r="M27" s="160"/>
    </row>
    <row r="28" spans="1:15" ht="20.25" customHeight="1" x14ac:dyDescent="0.25">
      <c r="A28" s="137" t="s">
        <v>190</v>
      </c>
      <c r="B28" s="137"/>
      <c r="D28" s="150"/>
      <c r="E28" s="151"/>
      <c r="F28" s="152"/>
      <c r="I28" s="160"/>
      <c r="J28" s="160"/>
      <c r="K28" s="160"/>
      <c r="L28" s="160"/>
      <c r="M28" s="160"/>
    </row>
    <row r="29" spans="1:15" ht="20.25" x14ac:dyDescent="0.25">
      <c r="A29" s="136" t="s">
        <v>191</v>
      </c>
      <c r="B29" s="136"/>
    </row>
    <row r="30" spans="1:15" ht="20.25" x14ac:dyDescent="0.25">
      <c r="A30" s="138" t="s">
        <v>192</v>
      </c>
      <c r="B30" s="138"/>
    </row>
  </sheetData>
  <mergeCells count="7">
    <mergeCell ref="I27:M28"/>
    <mergeCell ref="D27:F28"/>
    <mergeCell ref="A23:B23"/>
    <mergeCell ref="A30:B30"/>
    <mergeCell ref="A29:B29"/>
    <mergeCell ref="A28:B28"/>
    <mergeCell ref="A27:B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F7C9-2D43-A04C-99A2-BA1929F5ECA2}">
  <dimension ref="A1:P23"/>
  <sheetViews>
    <sheetView zoomScale="75" workbookViewId="0">
      <selection activeCell="C20" sqref="C20:P21"/>
    </sheetView>
  </sheetViews>
  <sheetFormatPr defaultColWidth="10.89453125" defaultRowHeight="15" x14ac:dyDescent="0.2"/>
  <cols>
    <col min="1" max="1" width="23" bestFit="1" customWidth="1"/>
    <col min="2" max="2" width="13.85546875" bestFit="1" customWidth="1"/>
    <col min="3" max="3" width="20.04296875" customWidth="1"/>
    <col min="4" max="4" width="17.62109375" customWidth="1"/>
    <col min="5" max="5" width="22.59765625" customWidth="1"/>
    <col min="6" max="6" width="14.796875" bestFit="1" customWidth="1"/>
    <col min="7" max="7" width="16.140625" customWidth="1"/>
    <col min="8" max="8" width="15.6015625" customWidth="1"/>
    <col min="9" max="9" width="16.0078125" bestFit="1" customWidth="1"/>
    <col min="10" max="10" width="16.140625" customWidth="1"/>
    <col min="11" max="13" width="13.98828125" bestFit="1" customWidth="1"/>
    <col min="14" max="14" width="14.9296875" bestFit="1" customWidth="1"/>
    <col min="15" max="15" width="16.27734375" bestFit="1" customWidth="1"/>
    <col min="16" max="16" width="20.84765625" customWidth="1"/>
  </cols>
  <sheetData>
    <row r="1" spans="1:16" ht="75.95" customHeight="1" x14ac:dyDescent="0.25">
      <c r="A1" s="9" t="s">
        <v>5</v>
      </c>
      <c r="B1" s="9" t="s">
        <v>6</v>
      </c>
      <c r="C1" s="83" t="s">
        <v>490</v>
      </c>
      <c r="D1" s="82" t="s">
        <v>491</v>
      </c>
      <c r="E1" s="82" t="s">
        <v>492</v>
      </c>
      <c r="F1" s="82" t="s">
        <v>493</v>
      </c>
      <c r="G1" s="83" t="s">
        <v>197</v>
      </c>
      <c r="H1" s="82" t="s">
        <v>198</v>
      </c>
      <c r="I1" s="10" t="s">
        <v>144</v>
      </c>
      <c r="J1" s="10" t="s">
        <v>145</v>
      </c>
      <c r="K1" s="69" t="s">
        <v>146</v>
      </c>
      <c r="L1" s="69" t="s">
        <v>147</v>
      </c>
      <c r="M1" s="69" t="s">
        <v>148</v>
      </c>
      <c r="N1" s="69" t="s">
        <v>149</v>
      </c>
      <c r="O1" s="10" t="s">
        <v>150</v>
      </c>
      <c r="P1" s="104" t="s">
        <v>151</v>
      </c>
    </row>
    <row r="2" spans="1:16" ht="20.25" x14ac:dyDescent="0.25">
      <c r="A2" s="4" t="s">
        <v>494</v>
      </c>
      <c r="B2" s="4" t="s">
        <v>495</v>
      </c>
      <c r="C2" s="4">
        <v>1</v>
      </c>
      <c r="D2" s="4">
        <v>1</v>
      </c>
      <c r="E2" s="4">
        <v>1</v>
      </c>
      <c r="F2" s="4">
        <v>1</v>
      </c>
      <c r="G2" s="4">
        <f>SUM(C2)</f>
        <v>1</v>
      </c>
      <c r="H2" s="4">
        <f>SUM(D2:F2)</f>
        <v>3</v>
      </c>
      <c r="I2" s="4">
        <f>SUM(C2:F2)</f>
        <v>4</v>
      </c>
      <c r="J2" s="4" t="str">
        <f>M1</f>
        <v>Paypal</v>
      </c>
      <c r="K2" s="73"/>
      <c r="L2" s="73"/>
      <c r="M2" s="73">
        <v>14</v>
      </c>
      <c r="N2" s="73"/>
      <c r="O2" s="73">
        <f t="shared" ref="O2:O16" si="0">SUM(K2:N2)</f>
        <v>14</v>
      </c>
      <c r="P2" s="106">
        <v>1</v>
      </c>
    </row>
    <row r="3" spans="1:16" ht="20.25" x14ac:dyDescent="0.25">
      <c r="A3" s="6" t="s">
        <v>496</v>
      </c>
      <c r="B3" s="6" t="s">
        <v>497</v>
      </c>
      <c r="C3" s="6"/>
      <c r="D3" s="6"/>
      <c r="E3" s="6"/>
      <c r="F3" s="6"/>
      <c r="G3" s="6">
        <f t="shared" ref="G3:G16" si="1">SUM(C3)</f>
        <v>0</v>
      </c>
      <c r="H3" s="6">
        <f t="shared" ref="H3:H16" si="2">SUM(D3:F3)</f>
        <v>0</v>
      </c>
      <c r="I3" s="6">
        <f t="shared" ref="I3:I16" si="3">SUM(C3:F3)</f>
        <v>0</v>
      </c>
      <c r="J3" s="6"/>
      <c r="K3" s="27"/>
      <c r="L3" s="27"/>
      <c r="M3" s="27"/>
      <c r="N3" s="27"/>
      <c r="O3" s="27">
        <f t="shared" si="0"/>
        <v>0</v>
      </c>
      <c r="P3" s="109"/>
    </row>
    <row r="4" spans="1:16" ht="20.25" x14ac:dyDescent="0.25">
      <c r="A4" s="6" t="s">
        <v>498</v>
      </c>
      <c r="B4" s="6" t="s">
        <v>499</v>
      </c>
      <c r="C4" s="6"/>
      <c r="D4" s="6"/>
      <c r="E4" s="6"/>
      <c r="F4" s="6"/>
      <c r="G4" s="6">
        <f t="shared" si="1"/>
        <v>0</v>
      </c>
      <c r="H4" s="6">
        <f t="shared" si="2"/>
        <v>0</v>
      </c>
      <c r="I4" s="6">
        <f t="shared" si="3"/>
        <v>0</v>
      </c>
      <c r="J4" s="6"/>
      <c r="K4" s="27"/>
      <c r="L4" s="27"/>
      <c r="M4" s="27"/>
      <c r="N4" s="27"/>
      <c r="O4" s="27">
        <f t="shared" si="0"/>
        <v>0</v>
      </c>
      <c r="P4" s="109"/>
    </row>
    <row r="5" spans="1:16" ht="20.25" x14ac:dyDescent="0.25">
      <c r="A5" s="4" t="s">
        <v>500</v>
      </c>
      <c r="B5" s="4" t="s">
        <v>501</v>
      </c>
      <c r="C5" s="4">
        <v>1</v>
      </c>
      <c r="D5" s="4"/>
      <c r="E5" s="4">
        <v>1</v>
      </c>
      <c r="F5" s="4"/>
      <c r="G5" s="4">
        <f t="shared" si="1"/>
        <v>1</v>
      </c>
      <c r="H5" s="4">
        <f t="shared" si="2"/>
        <v>1</v>
      </c>
      <c r="I5" s="4">
        <f t="shared" si="3"/>
        <v>2</v>
      </c>
      <c r="J5" s="4" t="str">
        <f>M1</f>
        <v>Paypal</v>
      </c>
      <c r="K5" s="73"/>
      <c r="L5" s="73"/>
      <c r="M5" s="73">
        <v>8</v>
      </c>
      <c r="N5" s="73"/>
      <c r="O5" s="73">
        <f t="shared" si="0"/>
        <v>8</v>
      </c>
      <c r="P5" s="106">
        <v>1</v>
      </c>
    </row>
    <row r="6" spans="1:16" ht="20.25" x14ac:dyDescent="0.25">
      <c r="A6" s="4" t="s">
        <v>502</v>
      </c>
      <c r="B6" s="4" t="s">
        <v>295</v>
      </c>
      <c r="C6" s="4">
        <v>1</v>
      </c>
      <c r="D6" s="4"/>
      <c r="E6" s="4">
        <v>1</v>
      </c>
      <c r="F6" s="4"/>
      <c r="G6" s="4">
        <f t="shared" si="1"/>
        <v>1</v>
      </c>
      <c r="H6" s="4">
        <f t="shared" si="2"/>
        <v>1</v>
      </c>
      <c r="I6" s="4">
        <f t="shared" si="3"/>
        <v>2</v>
      </c>
      <c r="J6" s="4" t="str">
        <f>K1</f>
        <v xml:space="preserve">Espèce </v>
      </c>
      <c r="K6" s="73">
        <v>8</v>
      </c>
      <c r="L6" s="73"/>
      <c r="M6" s="73"/>
      <c r="N6" s="73"/>
      <c r="O6" s="73">
        <f t="shared" si="0"/>
        <v>8</v>
      </c>
      <c r="P6" s="106">
        <v>1</v>
      </c>
    </row>
    <row r="7" spans="1:16" ht="20.25" x14ac:dyDescent="0.25">
      <c r="A7" s="4" t="s">
        <v>503</v>
      </c>
      <c r="B7" s="4" t="s">
        <v>504</v>
      </c>
      <c r="C7" s="4">
        <v>1</v>
      </c>
      <c r="D7" s="4">
        <v>1</v>
      </c>
      <c r="E7" s="4">
        <v>1</v>
      </c>
      <c r="F7" s="4">
        <v>1</v>
      </c>
      <c r="G7" s="4">
        <f t="shared" si="1"/>
        <v>1</v>
      </c>
      <c r="H7" s="4">
        <f t="shared" si="2"/>
        <v>3</v>
      </c>
      <c r="I7" s="4">
        <f t="shared" si="3"/>
        <v>4</v>
      </c>
      <c r="J7" s="4" t="str">
        <f>M1</f>
        <v>Paypal</v>
      </c>
      <c r="K7" s="73"/>
      <c r="L7" s="73"/>
      <c r="M7" s="73">
        <v>14</v>
      </c>
      <c r="N7" s="73"/>
      <c r="O7" s="73">
        <f t="shared" si="0"/>
        <v>14</v>
      </c>
      <c r="P7" s="106">
        <v>1</v>
      </c>
    </row>
    <row r="8" spans="1:16" ht="20.25" x14ac:dyDescent="0.25">
      <c r="A8" s="4" t="s">
        <v>505</v>
      </c>
      <c r="B8" s="4" t="s">
        <v>506</v>
      </c>
      <c r="C8" s="4">
        <v>1</v>
      </c>
      <c r="D8" s="4">
        <v>1</v>
      </c>
      <c r="E8" s="4">
        <v>1</v>
      </c>
      <c r="F8" s="4">
        <v>1</v>
      </c>
      <c r="G8" s="4">
        <f t="shared" si="1"/>
        <v>1</v>
      </c>
      <c r="H8" s="4">
        <f t="shared" si="2"/>
        <v>3</v>
      </c>
      <c r="I8" s="4">
        <f t="shared" si="3"/>
        <v>4</v>
      </c>
      <c r="J8" s="4" t="str">
        <f>L1</f>
        <v>Paylib</v>
      </c>
      <c r="K8" s="73"/>
      <c r="L8" s="73">
        <v>14</v>
      </c>
      <c r="M8" s="73"/>
      <c r="N8" s="73"/>
      <c r="O8" s="73">
        <f t="shared" si="0"/>
        <v>14</v>
      </c>
      <c r="P8" s="106">
        <v>1</v>
      </c>
    </row>
    <row r="9" spans="1:16" ht="20.25" x14ac:dyDescent="0.25">
      <c r="A9" s="4" t="s">
        <v>507</v>
      </c>
      <c r="B9" s="4" t="s">
        <v>38</v>
      </c>
      <c r="C9" s="4">
        <v>1</v>
      </c>
      <c r="D9" s="4">
        <v>1</v>
      </c>
      <c r="E9" s="4">
        <v>1</v>
      </c>
      <c r="F9" s="4">
        <v>1</v>
      </c>
      <c r="G9" s="4">
        <f t="shared" si="1"/>
        <v>1</v>
      </c>
      <c r="H9" s="4">
        <f t="shared" si="2"/>
        <v>3</v>
      </c>
      <c r="I9" s="4">
        <f t="shared" si="3"/>
        <v>4</v>
      </c>
      <c r="J9" s="4" t="str">
        <f>L1</f>
        <v>Paylib</v>
      </c>
      <c r="K9" s="73"/>
      <c r="L9" s="73">
        <v>14</v>
      </c>
      <c r="M9" s="73"/>
      <c r="N9" s="73"/>
      <c r="O9" s="73">
        <f t="shared" si="0"/>
        <v>14</v>
      </c>
      <c r="P9" s="106">
        <v>1</v>
      </c>
    </row>
    <row r="10" spans="1:16" ht="20.25" x14ac:dyDescent="0.25">
      <c r="A10" s="4" t="s">
        <v>508</v>
      </c>
      <c r="B10" s="4" t="s">
        <v>509</v>
      </c>
      <c r="C10" s="4">
        <v>1</v>
      </c>
      <c r="D10" s="4"/>
      <c r="E10" s="4">
        <v>1</v>
      </c>
      <c r="F10" s="4"/>
      <c r="G10" s="4">
        <f t="shared" si="1"/>
        <v>1</v>
      </c>
      <c r="H10" s="4">
        <f t="shared" si="2"/>
        <v>1</v>
      </c>
      <c r="I10" s="4">
        <f t="shared" si="3"/>
        <v>2</v>
      </c>
      <c r="J10" s="4" t="str">
        <f>K1</f>
        <v xml:space="preserve">Espèce </v>
      </c>
      <c r="K10" s="73">
        <v>8</v>
      </c>
      <c r="L10" s="73"/>
      <c r="M10" s="73"/>
      <c r="N10" s="73"/>
      <c r="O10" s="73">
        <f t="shared" si="0"/>
        <v>8</v>
      </c>
      <c r="P10" s="106">
        <v>1</v>
      </c>
    </row>
    <row r="11" spans="1:16" ht="20.25" x14ac:dyDescent="0.25">
      <c r="A11" s="6" t="s">
        <v>510</v>
      </c>
      <c r="B11" s="6" t="s">
        <v>511</v>
      </c>
      <c r="C11" s="6"/>
      <c r="D11" s="6"/>
      <c r="E11" s="6"/>
      <c r="F11" s="6"/>
      <c r="G11" s="6">
        <f t="shared" si="1"/>
        <v>0</v>
      </c>
      <c r="H11" s="6">
        <f t="shared" si="2"/>
        <v>0</v>
      </c>
      <c r="I11" s="6">
        <f t="shared" si="3"/>
        <v>0</v>
      </c>
      <c r="J11" s="6"/>
      <c r="K11" s="27"/>
      <c r="L11" s="27"/>
      <c r="M11" s="27"/>
      <c r="N11" s="27"/>
      <c r="O11" s="27">
        <f t="shared" si="0"/>
        <v>0</v>
      </c>
      <c r="P11" s="110"/>
    </row>
    <row r="12" spans="1:16" ht="20.25" x14ac:dyDescent="0.25">
      <c r="A12" s="4" t="s">
        <v>512</v>
      </c>
      <c r="B12" s="4" t="s">
        <v>513</v>
      </c>
      <c r="C12" s="4">
        <v>1</v>
      </c>
      <c r="D12" s="4">
        <v>1</v>
      </c>
      <c r="E12" s="4">
        <v>1</v>
      </c>
      <c r="F12" s="4">
        <v>1</v>
      </c>
      <c r="G12" s="4">
        <f t="shared" si="1"/>
        <v>1</v>
      </c>
      <c r="H12" s="4">
        <f t="shared" si="2"/>
        <v>3</v>
      </c>
      <c r="I12" s="4">
        <f t="shared" si="3"/>
        <v>4</v>
      </c>
      <c r="J12" s="4" t="str">
        <f>K1</f>
        <v xml:space="preserve">Espèce </v>
      </c>
      <c r="K12" s="73">
        <v>14</v>
      </c>
      <c r="L12" s="73"/>
      <c r="M12" s="73"/>
      <c r="N12" s="73"/>
      <c r="O12" s="73">
        <f t="shared" si="0"/>
        <v>14</v>
      </c>
      <c r="P12" s="106">
        <v>1</v>
      </c>
    </row>
    <row r="13" spans="1:16" ht="20.25" x14ac:dyDescent="0.25">
      <c r="A13" s="4" t="s">
        <v>514</v>
      </c>
      <c r="B13" s="4" t="s">
        <v>515</v>
      </c>
      <c r="C13" s="4">
        <v>1</v>
      </c>
      <c r="D13" s="4">
        <v>1</v>
      </c>
      <c r="E13" s="4">
        <v>1</v>
      </c>
      <c r="F13" s="4"/>
      <c r="G13" s="4">
        <f t="shared" si="1"/>
        <v>1</v>
      </c>
      <c r="H13" s="4">
        <f t="shared" si="2"/>
        <v>2</v>
      </c>
      <c r="I13" s="4">
        <f t="shared" si="3"/>
        <v>3</v>
      </c>
      <c r="J13" s="4" t="str">
        <f>M1</f>
        <v>Paypal</v>
      </c>
      <c r="K13" s="73"/>
      <c r="L13" s="73"/>
      <c r="M13" s="73">
        <v>11</v>
      </c>
      <c r="N13" s="73"/>
      <c r="O13" s="73">
        <f t="shared" si="0"/>
        <v>11</v>
      </c>
      <c r="P13" s="106">
        <v>1</v>
      </c>
    </row>
    <row r="14" spans="1:16" ht="20.25" x14ac:dyDescent="0.25">
      <c r="A14" s="4" t="s">
        <v>516</v>
      </c>
      <c r="B14" s="4" t="s">
        <v>28</v>
      </c>
      <c r="C14" s="4">
        <v>1</v>
      </c>
      <c r="D14" s="4">
        <v>1</v>
      </c>
      <c r="E14" s="4">
        <v>1</v>
      </c>
      <c r="F14" s="4">
        <v>1</v>
      </c>
      <c r="G14" s="4">
        <f t="shared" si="1"/>
        <v>1</v>
      </c>
      <c r="H14" s="4">
        <f t="shared" si="2"/>
        <v>3</v>
      </c>
      <c r="I14" s="4">
        <f t="shared" si="3"/>
        <v>4</v>
      </c>
      <c r="J14" s="4" t="str">
        <f>L1</f>
        <v>Paylib</v>
      </c>
      <c r="K14" s="73"/>
      <c r="L14" s="73">
        <v>14</v>
      </c>
      <c r="M14" s="73"/>
      <c r="N14" s="73"/>
      <c r="O14" s="73">
        <f t="shared" si="0"/>
        <v>14</v>
      </c>
      <c r="P14" s="106">
        <v>1</v>
      </c>
    </row>
    <row r="15" spans="1:16" ht="20.25" x14ac:dyDescent="0.25">
      <c r="A15" s="4" t="s">
        <v>517</v>
      </c>
      <c r="B15" s="4" t="s">
        <v>518</v>
      </c>
      <c r="C15" s="4">
        <v>1</v>
      </c>
      <c r="D15" s="4">
        <v>1</v>
      </c>
      <c r="E15" s="4">
        <v>1</v>
      </c>
      <c r="F15" s="4">
        <v>1</v>
      </c>
      <c r="G15" s="4">
        <f t="shared" si="1"/>
        <v>1</v>
      </c>
      <c r="H15" s="4">
        <f t="shared" si="2"/>
        <v>3</v>
      </c>
      <c r="I15" s="4">
        <f t="shared" si="3"/>
        <v>4</v>
      </c>
      <c r="J15" s="4" t="str">
        <f>K1</f>
        <v xml:space="preserve">Espèce </v>
      </c>
      <c r="K15" s="73">
        <v>14</v>
      </c>
      <c r="L15" s="73"/>
      <c r="M15" s="73"/>
      <c r="N15" s="73"/>
      <c r="O15" s="73">
        <f t="shared" si="0"/>
        <v>14</v>
      </c>
      <c r="P15" s="106">
        <v>1</v>
      </c>
    </row>
    <row r="16" spans="1:16" ht="20.25" x14ac:dyDescent="0.25">
      <c r="A16" s="4" t="s">
        <v>363</v>
      </c>
      <c r="B16" s="4" t="s">
        <v>519</v>
      </c>
      <c r="C16" s="4"/>
      <c r="D16" s="4">
        <v>1</v>
      </c>
      <c r="E16" s="4">
        <v>1</v>
      </c>
      <c r="F16" s="4">
        <v>1</v>
      </c>
      <c r="G16" s="4">
        <f t="shared" si="1"/>
        <v>0</v>
      </c>
      <c r="H16" s="4">
        <f t="shared" si="2"/>
        <v>3</v>
      </c>
      <c r="I16" s="4">
        <f t="shared" si="3"/>
        <v>3</v>
      </c>
      <c r="J16" s="4" t="str">
        <f>K1</f>
        <v xml:space="preserve">Espèce </v>
      </c>
      <c r="K16" s="73">
        <f>6</f>
        <v>6</v>
      </c>
      <c r="L16" s="73"/>
      <c r="M16" s="73"/>
      <c r="N16" s="73"/>
      <c r="O16" s="73">
        <f t="shared" si="0"/>
        <v>6</v>
      </c>
      <c r="P16" s="106">
        <v>1</v>
      </c>
    </row>
    <row r="17" spans="1:16" ht="28.5" x14ac:dyDescent="0.2">
      <c r="A17" s="145" t="s">
        <v>185</v>
      </c>
      <c r="B17" s="145"/>
      <c r="C17" s="89">
        <f>SUM(C2:C16)</f>
        <v>11</v>
      </c>
      <c r="D17" s="88">
        <f t="shared" ref="D17:I17" si="4">SUM(D2:D16)</f>
        <v>9</v>
      </c>
      <c r="E17" s="88">
        <f t="shared" si="4"/>
        <v>12</v>
      </c>
      <c r="F17" s="88">
        <f t="shared" si="4"/>
        <v>8</v>
      </c>
      <c r="G17" s="89">
        <f t="shared" si="4"/>
        <v>11</v>
      </c>
      <c r="H17" s="88">
        <f t="shared" si="4"/>
        <v>29</v>
      </c>
      <c r="I17" s="64">
        <f t="shared" si="4"/>
        <v>40</v>
      </c>
      <c r="J17" s="65"/>
      <c r="K17" s="65">
        <f>SUM(K2:K16)</f>
        <v>50</v>
      </c>
      <c r="L17" s="65">
        <f t="shared" ref="L17:N17" si="5">SUM(L2:L16)</f>
        <v>42</v>
      </c>
      <c r="M17" s="65">
        <f t="shared" si="5"/>
        <v>47</v>
      </c>
      <c r="N17" s="65">
        <f t="shared" si="5"/>
        <v>0</v>
      </c>
      <c r="O17" s="65">
        <f>SUM(O2:O16)</f>
        <v>139</v>
      </c>
      <c r="P17" s="103">
        <f>SUM(P2:P16)</f>
        <v>12</v>
      </c>
    </row>
    <row r="20" spans="1:16" ht="20.25" customHeight="1" x14ac:dyDescent="0.25">
      <c r="A20" s="146" t="s">
        <v>189</v>
      </c>
      <c r="B20" s="166"/>
      <c r="C20" s="160" t="s">
        <v>186</v>
      </c>
      <c r="D20" s="160"/>
      <c r="E20" s="126"/>
      <c r="F20" s="147" t="s">
        <v>520</v>
      </c>
      <c r="G20" s="148"/>
      <c r="H20" s="149"/>
      <c r="J20" s="147" t="s">
        <v>521</v>
      </c>
      <c r="K20" s="148"/>
      <c r="L20" s="149"/>
      <c r="N20" s="147" t="s">
        <v>366</v>
      </c>
      <c r="O20" s="148"/>
      <c r="P20" s="149"/>
    </row>
    <row r="21" spans="1:16" ht="20.25" customHeight="1" x14ac:dyDescent="0.25">
      <c r="A21" s="137" t="s">
        <v>190</v>
      </c>
      <c r="B21" s="165"/>
      <c r="C21" s="160"/>
      <c r="D21" s="160"/>
      <c r="E21" s="126"/>
      <c r="F21" s="150"/>
      <c r="G21" s="151"/>
      <c r="H21" s="152"/>
      <c r="J21" s="150"/>
      <c r="K21" s="151"/>
      <c r="L21" s="152"/>
      <c r="N21" s="150"/>
      <c r="O21" s="151"/>
      <c r="P21" s="152"/>
    </row>
    <row r="22" spans="1:16" ht="20.25" x14ac:dyDescent="0.25">
      <c r="A22" s="136" t="s">
        <v>191</v>
      </c>
      <c r="B22" s="136"/>
    </row>
    <row r="23" spans="1:16" ht="20.25" x14ac:dyDescent="0.25">
      <c r="A23" s="138" t="s">
        <v>192</v>
      </c>
      <c r="B23" s="138"/>
    </row>
  </sheetData>
  <mergeCells count="9">
    <mergeCell ref="F20:H21"/>
    <mergeCell ref="J20:L21"/>
    <mergeCell ref="N20:P21"/>
    <mergeCell ref="A17:B17"/>
    <mergeCell ref="A23:B23"/>
    <mergeCell ref="A22:B22"/>
    <mergeCell ref="A21:B21"/>
    <mergeCell ref="A20:B20"/>
    <mergeCell ref="C20:D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DE22-BF86-774B-BE08-82C37FD24799}">
  <dimension ref="A1:N19"/>
  <sheetViews>
    <sheetView zoomScale="75" workbookViewId="0">
      <selection activeCell="D16" sqref="D16:M17"/>
    </sheetView>
  </sheetViews>
  <sheetFormatPr defaultColWidth="10.89453125" defaultRowHeight="15" x14ac:dyDescent="0.2"/>
  <cols>
    <col min="1" max="1" width="12.64453125" customWidth="1"/>
    <col min="2" max="2" width="25.2890625" bestFit="1" customWidth="1"/>
    <col min="3" max="3" width="16.6796875" bestFit="1" customWidth="1"/>
    <col min="4" max="4" width="15.46875" bestFit="1" customWidth="1"/>
    <col min="5" max="5" width="16.6796875" bestFit="1" customWidth="1"/>
    <col min="6" max="6" width="16.27734375" customWidth="1"/>
    <col min="7" max="7" width="11.97265625" bestFit="1" customWidth="1"/>
    <col min="8" max="8" width="15.6015625" bestFit="1" customWidth="1"/>
    <col min="9" max="9" width="11.703125" bestFit="1" customWidth="1"/>
    <col min="10" max="10" width="11.02734375" bestFit="1" customWidth="1"/>
    <col min="11" max="11" width="11.97265625" bestFit="1" customWidth="1"/>
    <col min="12" max="12" width="13.046875" bestFit="1" customWidth="1"/>
    <col min="13" max="13" width="14.390625" bestFit="1" customWidth="1"/>
    <col min="14" max="14" width="18.96484375" bestFit="1" customWidth="1"/>
    <col min="15" max="15" width="37.53125" bestFit="1" customWidth="1"/>
  </cols>
  <sheetData>
    <row r="1" spans="1:14" ht="42.75" x14ac:dyDescent="0.25">
      <c r="A1" s="9" t="s">
        <v>5</v>
      </c>
      <c r="B1" s="9" t="s">
        <v>6</v>
      </c>
      <c r="C1" s="83" t="s">
        <v>522</v>
      </c>
      <c r="D1" s="82" t="s">
        <v>523</v>
      </c>
      <c r="E1" s="83" t="s">
        <v>197</v>
      </c>
      <c r="F1" s="82" t="s">
        <v>198</v>
      </c>
      <c r="G1" s="10" t="s">
        <v>144</v>
      </c>
      <c r="H1" s="10" t="s">
        <v>145</v>
      </c>
      <c r="I1" s="69" t="s">
        <v>146</v>
      </c>
      <c r="J1" s="69" t="s">
        <v>147</v>
      </c>
      <c r="K1" s="69" t="s">
        <v>148</v>
      </c>
      <c r="L1" s="69" t="s">
        <v>149</v>
      </c>
      <c r="M1" s="10" t="s">
        <v>150</v>
      </c>
      <c r="N1" s="104" t="s">
        <v>151</v>
      </c>
    </row>
    <row r="2" spans="1:14" ht="20.25" x14ac:dyDescent="0.25">
      <c r="A2" s="4" t="s">
        <v>524</v>
      </c>
      <c r="B2" s="4" t="s">
        <v>525</v>
      </c>
      <c r="C2" s="4">
        <v>1</v>
      </c>
      <c r="D2" s="4">
        <v>1</v>
      </c>
      <c r="E2" s="4">
        <f>C2</f>
        <v>1</v>
      </c>
      <c r="F2" s="4">
        <f>D2</f>
        <v>1</v>
      </c>
      <c r="G2" s="4">
        <f>SUM(C2:D2)</f>
        <v>2</v>
      </c>
      <c r="H2" s="4" t="str">
        <f>L1</f>
        <v>Revolut</v>
      </c>
      <c r="I2" s="73"/>
      <c r="J2" s="73"/>
      <c r="K2" s="73"/>
      <c r="L2" s="73">
        <v>8</v>
      </c>
      <c r="M2" s="73">
        <v>8</v>
      </c>
      <c r="N2" s="106">
        <v>1</v>
      </c>
    </row>
    <row r="3" spans="1:14" ht="20.25" x14ac:dyDescent="0.25">
      <c r="A3" s="4" t="s">
        <v>526</v>
      </c>
      <c r="B3" s="4" t="s">
        <v>527</v>
      </c>
      <c r="C3" s="4">
        <v>1</v>
      </c>
      <c r="D3" s="4">
        <v>1</v>
      </c>
      <c r="E3" s="4">
        <f t="shared" ref="E3:E13" si="0">C3</f>
        <v>1</v>
      </c>
      <c r="F3" s="4">
        <f t="shared" ref="F3:F13" si="1">D3</f>
        <v>1</v>
      </c>
      <c r="G3" s="4">
        <f t="shared" ref="G3:G13" si="2">SUM(C3:D3)</f>
        <v>2</v>
      </c>
      <c r="H3" s="4" t="str">
        <f>L1</f>
        <v>Revolut</v>
      </c>
      <c r="I3" s="73"/>
      <c r="J3" s="73"/>
      <c r="K3" s="73"/>
      <c r="L3" s="73">
        <v>8</v>
      </c>
      <c r="M3" s="73">
        <v>8</v>
      </c>
      <c r="N3" s="106">
        <v>1</v>
      </c>
    </row>
    <row r="4" spans="1:14" ht="20.25" x14ac:dyDescent="0.25">
      <c r="A4" s="4" t="s">
        <v>528</v>
      </c>
      <c r="B4" s="4" t="s">
        <v>209</v>
      </c>
      <c r="C4" s="4">
        <v>1</v>
      </c>
      <c r="D4" s="4">
        <v>1</v>
      </c>
      <c r="E4" s="4">
        <f t="shared" si="0"/>
        <v>1</v>
      </c>
      <c r="F4" s="4">
        <f t="shared" si="1"/>
        <v>1</v>
      </c>
      <c r="G4" s="4">
        <f t="shared" si="2"/>
        <v>2</v>
      </c>
      <c r="H4" s="4" t="str">
        <f>J1</f>
        <v>Paylib</v>
      </c>
      <c r="I4" s="73"/>
      <c r="J4" s="73">
        <v>8</v>
      </c>
      <c r="K4" s="73"/>
      <c r="L4" s="73"/>
      <c r="M4" s="73">
        <v>8</v>
      </c>
      <c r="N4" s="106">
        <v>1</v>
      </c>
    </row>
    <row r="5" spans="1:14" ht="20.25" x14ac:dyDescent="0.25">
      <c r="A5" s="5" t="s">
        <v>529</v>
      </c>
      <c r="B5" s="5" t="s">
        <v>530</v>
      </c>
      <c r="C5" s="5"/>
      <c r="D5" s="5"/>
      <c r="E5" s="5">
        <f t="shared" si="0"/>
        <v>0</v>
      </c>
      <c r="F5" s="5">
        <f t="shared" si="1"/>
        <v>0</v>
      </c>
      <c r="G5" s="5">
        <f t="shared" si="2"/>
        <v>0</v>
      </c>
      <c r="H5" s="5"/>
      <c r="I5" s="20"/>
      <c r="J5" s="20"/>
      <c r="K5" s="20"/>
      <c r="L5" s="20"/>
      <c r="M5" s="20"/>
      <c r="N5" s="111"/>
    </row>
    <row r="6" spans="1:14" ht="20.25" x14ac:dyDescent="0.25">
      <c r="A6" s="5" t="s">
        <v>531</v>
      </c>
      <c r="B6" s="5" t="s">
        <v>532</v>
      </c>
      <c r="C6" s="5"/>
      <c r="D6" s="5"/>
      <c r="E6" s="5">
        <f t="shared" si="0"/>
        <v>0</v>
      </c>
      <c r="F6" s="5">
        <f t="shared" si="1"/>
        <v>0</v>
      </c>
      <c r="G6" s="5">
        <f t="shared" si="2"/>
        <v>0</v>
      </c>
      <c r="H6" s="5"/>
      <c r="I6" s="20"/>
      <c r="J6" s="20"/>
      <c r="K6" s="20"/>
      <c r="L6" s="20"/>
      <c r="M6" s="20"/>
      <c r="N6" s="111"/>
    </row>
    <row r="7" spans="1:14" ht="20.25" x14ac:dyDescent="0.25">
      <c r="A7" s="4" t="s">
        <v>533</v>
      </c>
      <c r="B7" s="4" t="s">
        <v>534</v>
      </c>
      <c r="C7" s="4">
        <v>1</v>
      </c>
      <c r="D7" s="4">
        <v>1</v>
      </c>
      <c r="E7" s="4">
        <f t="shared" si="0"/>
        <v>1</v>
      </c>
      <c r="F7" s="4">
        <f t="shared" si="1"/>
        <v>1</v>
      </c>
      <c r="G7" s="4">
        <f t="shared" si="2"/>
        <v>2</v>
      </c>
      <c r="H7" s="4" t="str">
        <f>K1</f>
        <v>Paypal</v>
      </c>
      <c r="I7" s="73"/>
      <c r="J7" s="73"/>
      <c r="K7" s="73">
        <v>8</v>
      </c>
      <c r="L7" s="73"/>
      <c r="M7" s="73">
        <v>8</v>
      </c>
      <c r="N7" s="106">
        <v>1</v>
      </c>
    </row>
    <row r="8" spans="1:14" ht="20.25" x14ac:dyDescent="0.25">
      <c r="A8" s="4" t="s">
        <v>535</v>
      </c>
      <c r="B8" s="4" t="s">
        <v>536</v>
      </c>
      <c r="C8" s="4">
        <v>1</v>
      </c>
      <c r="D8" s="4">
        <v>1</v>
      </c>
      <c r="E8" s="4">
        <f t="shared" si="0"/>
        <v>1</v>
      </c>
      <c r="F8" s="4">
        <f t="shared" si="1"/>
        <v>1</v>
      </c>
      <c r="G8" s="4">
        <f t="shared" si="2"/>
        <v>2</v>
      </c>
      <c r="H8" s="4" t="str">
        <f>K1</f>
        <v>Paypal</v>
      </c>
      <c r="I8" s="73"/>
      <c r="J8" s="73"/>
      <c r="K8" s="73">
        <v>8</v>
      </c>
      <c r="L8" s="73"/>
      <c r="M8" s="73">
        <v>8</v>
      </c>
      <c r="N8" s="106">
        <v>1</v>
      </c>
    </row>
    <row r="9" spans="1:14" ht="20.25" x14ac:dyDescent="0.25">
      <c r="A9" s="5" t="s">
        <v>537</v>
      </c>
      <c r="B9" s="5" t="s">
        <v>538</v>
      </c>
      <c r="C9" s="5"/>
      <c r="D9" s="5"/>
      <c r="E9" s="5">
        <f t="shared" si="0"/>
        <v>0</v>
      </c>
      <c r="F9" s="5">
        <f t="shared" si="1"/>
        <v>0</v>
      </c>
      <c r="G9" s="5">
        <f t="shared" si="2"/>
        <v>0</v>
      </c>
      <c r="H9" s="5"/>
      <c r="I9" s="20"/>
      <c r="J9" s="20"/>
      <c r="K9" s="20"/>
      <c r="L9" s="20"/>
      <c r="M9" s="20"/>
      <c r="N9" s="111"/>
    </row>
    <row r="10" spans="1:14" ht="20.25" x14ac:dyDescent="0.25">
      <c r="A10" s="5" t="s">
        <v>539</v>
      </c>
      <c r="B10" s="5" t="s">
        <v>540</v>
      </c>
      <c r="C10" s="5"/>
      <c r="D10" s="5"/>
      <c r="E10" s="5">
        <f t="shared" si="0"/>
        <v>0</v>
      </c>
      <c r="F10" s="5">
        <f t="shared" si="1"/>
        <v>0</v>
      </c>
      <c r="G10" s="5">
        <f t="shared" si="2"/>
        <v>0</v>
      </c>
      <c r="H10" s="5"/>
      <c r="I10" s="20"/>
      <c r="J10" s="20"/>
      <c r="K10" s="20"/>
      <c r="L10" s="20"/>
      <c r="M10" s="20"/>
      <c r="N10" s="111"/>
    </row>
    <row r="11" spans="1:14" ht="20.25" x14ac:dyDescent="0.25">
      <c r="A11" s="4" t="s">
        <v>541</v>
      </c>
      <c r="B11" s="4" t="s">
        <v>182</v>
      </c>
      <c r="C11" s="4">
        <v>1</v>
      </c>
      <c r="D11" s="4">
        <v>1</v>
      </c>
      <c r="E11" s="4">
        <f t="shared" si="0"/>
        <v>1</v>
      </c>
      <c r="F11" s="4">
        <f t="shared" si="1"/>
        <v>1</v>
      </c>
      <c r="G11" s="4">
        <f t="shared" si="2"/>
        <v>2</v>
      </c>
      <c r="H11" s="4" t="str">
        <f>I1</f>
        <v xml:space="preserve">Espèce </v>
      </c>
      <c r="I11" s="73">
        <v>8</v>
      </c>
      <c r="J11" s="73"/>
      <c r="K11" s="73"/>
      <c r="L11" s="73"/>
      <c r="M11" s="73">
        <v>8</v>
      </c>
      <c r="N11" s="106">
        <v>1</v>
      </c>
    </row>
    <row r="12" spans="1:14" ht="20.25" x14ac:dyDescent="0.25">
      <c r="A12" s="4" t="s">
        <v>542</v>
      </c>
      <c r="B12" s="4" t="s">
        <v>543</v>
      </c>
      <c r="C12" s="4"/>
      <c r="D12" s="4"/>
      <c r="E12" s="4">
        <f t="shared" si="0"/>
        <v>0</v>
      </c>
      <c r="F12" s="4">
        <f t="shared" si="1"/>
        <v>0</v>
      </c>
      <c r="G12" s="4">
        <f t="shared" si="2"/>
        <v>0</v>
      </c>
      <c r="H12" s="4"/>
      <c r="I12" s="73"/>
      <c r="J12" s="73"/>
      <c r="K12" s="73"/>
      <c r="L12" s="73"/>
      <c r="M12" s="73"/>
      <c r="N12" s="106">
        <v>1</v>
      </c>
    </row>
    <row r="13" spans="1:14" ht="20.25" x14ac:dyDescent="0.25">
      <c r="A13" s="4" t="s">
        <v>544</v>
      </c>
      <c r="B13" s="4" t="s">
        <v>545</v>
      </c>
      <c r="C13" s="4">
        <v>2</v>
      </c>
      <c r="D13" s="4">
        <v>2</v>
      </c>
      <c r="E13" s="4">
        <f t="shared" si="0"/>
        <v>2</v>
      </c>
      <c r="F13" s="4">
        <f t="shared" si="1"/>
        <v>2</v>
      </c>
      <c r="G13" s="4">
        <f t="shared" si="2"/>
        <v>4</v>
      </c>
      <c r="H13" s="4" t="str">
        <f>I1</f>
        <v xml:space="preserve">Espèce </v>
      </c>
      <c r="I13" s="73">
        <v>14</v>
      </c>
      <c r="J13" s="73"/>
      <c r="K13" s="73"/>
      <c r="L13" s="73"/>
      <c r="M13" s="73">
        <v>14</v>
      </c>
      <c r="N13" s="106"/>
    </row>
    <row r="14" spans="1:14" ht="22.5" x14ac:dyDescent="0.2">
      <c r="A14" s="167" t="s">
        <v>185</v>
      </c>
      <c r="B14" s="168"/>
      <c r="C14" s="84">
        <f>SUM(C2:C13)</f>
        <v>8</v>
      </c>
      <c r="D14" s="85">
        <f t="shared" ref="D14" si="3">SUM(D2:D13)</f>
        <v>8</v>
      </c>
      <c r="E14" s="84">
        <f>SUM(E2:E13)</f>
        <v>8</v>
      </c>
      <c r="F14" s="85">
        <f>SUM(F2:F13)</f>
        <v>8</v>
      </c>
      <c r="G14" s="9">
        <f>SUM(G2:G13)</f>
        <v>16</v>
      </c>
      <c r="H14" s="9"/>
      <c r="I14" s="90">
        <f>SUM(I2:I13)</f>
        <v>22</v>
      </c>
      <c r="J14" s="90">
        <f t="shared" ref="J14:L14" si="4">SUM(J2:J13)</f>
        <v>8</v>
      </c>
      <c r="K14" s="90">
        <f t="shared" si="4"/>
        <v>16</v>
      </c>
      <c r="L14" s="90">
        <f t="shared" si="4"/>
        <v>16</v>
      </c>
      <c r="M14" s="90">
        <f>SUM(M2:M13)</f>
        <v>62</v>
      </c>
      <c r="N14" s="115">
        <f>SUM(N2:N13)</f>
        <v>7</v>
      </c>
    </row>
    <row r="15" spans="1:14" ht="22.5" x14ac:dyDescent="0.2">
      <c r="A15" s="19"/>
      <c r="B15" s="19"/>
      <c r="C15" s="19"/>
      <c r="D15" s="19"/>
      <c r="E15" s="19"/>
      <c r="F15" s="19"/>
    </row>
    <row r="16" spans="1:14" ht="20.25" x14ac:dyDescent="0.25">
      <c r="A16" s="146" t="s">
        <v>189</v>
      </c>
      <c r="B16" s="146"/>
      <c r="D16" s="147" t="s">
        <v>186</v>
      </c>
      <c r="E16" s="148"/>
      <c r="F16" s="149"/>
      <c r="J16" s="160" t="s">
        <v>187</v>
      </c>
      <c r="K16" s="160"/>
      <c r="L16" s="160"/>
      <c r="M16" s="160"/>
    </row>
    <row r="17" spans="1:13" ht="20.25" x14ac:dyDescent="0.25">
      <c r="A17" s="137" t="s">
        <v>190</v>
      </c>
      <c r="B17" s="137"/>
      <c r="D17" s="150"/>
      <c r="E17" s="151"/>
      <c r="F17" s="152"/>
      <c r="J17" s="160"/>
      <c r="K17" s="160"/>
      <c r="L17" s="160"/>
      <c r="M17" s="160"/>
    </row>
    <row r="18" spans="1:13" ht="20.25" x14ac:dyDescent="0.25">
      <c r="A18" s="136" t="s">
        <v>191</v>
      </c>
      <c r="B18" s="136"/>
    </row>
    <row r="19" spans="1:13" ht="20.25" x14ac:dyDescent="0.25">
      <c r="A19" s="138" t="s">
        <v>192</v>
      </c>
      <c r="B19" s="138"/>
    </row>
  </sheetData>
  <mergeCells count="7">
    <mergeCell ref="A14:B14"/>
    <mergeCell ref="D16:F17"/>
    <mergeCell ref="J16:M17"/>
    <mergeCell ref="A19:B19"/>
    <mergeCell ref="A18:B18"/>
    <mergeCell ref="A17:B17"/>
    <mergeCell ref="A16:B16"/>
  </mergeCells>
  <phoneticPr fontId="2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08B6-6A28-5740-833B-33FDF4ADC3EB}">
  <dimension ref="A1:R30"/>
  <sheetViews>
    <sheetView zoomScale="67" zoomScaleNormal="95" zoomScaleSheetLayoutView="100" workbookViewId="0">
      <selection activeCell="V35" sqref="V35"/>
    </sheetView>
  </sheetViews>
  <sheetFormatPr defaultColWidth="8.875" defaultRowHeight="15" x14ac:dyDescent="0.2"/>
  <cols>
    <col min="1" max="1" width="18.96484375" customWidth="1"/>
    <col min="2" max="2" width="15.87109375" bestFit="1" customWidth="1"/>
    <col min="3" max="3" width="14.2578125" bestFit="1" customWidth="1"/>
    <col min="4" max="4" width="13.85546875" customWidth="1"/>
    <col min="5" max="6" width="19.37109375" customWidth="1"/>
    <col min="7" max="7" width="16.94921875" customWidth="1"/>
    <col min="8" max="8" width="15.33203125" customWidth="1"/>
    <col min="9" max="9" width="15.46875" customWidth="1"/>
    <col min="10" max="10" width="19.1015625" customWidth="1"/>
    <col min="11" max="11" width="18.6953125" customWidth="1"/>
    <col min="12" max="12" width="13.046875" bestFit="1" customWidth="1"/>
    <col min="13" max="13" width="11.1640625" style="17" bestFit="1" customWidth="1"/>
    <col min="14" max="14" width="11.97265625" bestFit="1" customWidth="1"/>
    <col min="15" max="15" width="12.64453125" customWidth="1"/>
    <col min="16" max="16" width="14.52734375" customWidth="1"/>
    <col min="17" max="17" width="20.04296875" customWidth="1"/>
  </cols>
  <sheetData>
    <row r="1" spans="1:17" ht="87" customHeight="1" x14ac:dyDescent="0.25">
      <c r="A1" s="9" t="s">
        <v>5</v>
      </c>
      <c r="B1" s="9" t="s">
        <v>6</v>
      </c>
      <c r="C1" s="83" t="s">
        <v>285</v>
      </c>
      <c r="D1" s="82" t="s">
        <v>196</v>
      </c>
      <c r="E1" s="83" t="s">
        <v>546</v>
      </c>
      <c r="F1" s="82" t="s">
        <v>547</v>
      </c>
      <c r="G1" s="82" t="s">
        <v>264</v>
      </c>
      <c r="H1" s="83" t="s">
        <v>197</v>
      </c>
      <c r="I1" s="82" t="s">
        <v>198</v>
      </c>
      <c r="J1" s="10" t="s">
        <v>144</v>
      </c>
      <c r="K1" s="10" t="s">
        <v>145</v>
      </c>
      <c r="L1" s="69" t="s">
        <v>146</v>
      </c>
      <c r="M1" s="69" t="s">
        <v>147</v>
      </c>
      <c r="N1" s="69" t="s">
        <v>148</v>
      </c>
      <c r="O1" s="69" t="s">
        <v>149</v>
      </c>
      <c r="P1" s="131" t="s">
        <v>150</v>
      </c>
      <c r="Q1" s="127" t="s">
        <v>151</v>
      </c>
    </row>
    <row r="2" spans="1:17" ht="20.25" x14ac:dyDescent="0.25">
      <c r="A2" s="79" t="s">
        <v>548</v>
      </c>
      <c r="B2" s="79" t="s">
        <v>549</v>
      </c>
      <c r="C2" s="4">
        <v>1</v>
      </c>
      <c r="D2" s="4"/>
      <c r="E2" s="4"/>
      <c r="F2" s="4">
        <v>1</v>
      </c>
      <c r="G2" s="119">
        <v>1</v>
      </c>
      <c r="H2" s="79">
        <f>SUM(C2,E2)</f>
        <v>1</v>
      </c>
      <c r="I2" s="79">
        <f>SUM(D2,F2,G2)</f>
        <v>2</v>
      </c>
      <c r="J2" s="79">
        <f t="shared" ref="J2:J16" si="0">SUM(C2:G2)</f>
        <v>3</v>
      </c>
      <c r="K2" s="4" t="str">
        <f>L1</f>
        <v xml:space="preserve">Espèce </v>
      </c>
      <c r="L2" s="72">
        <v>8</v>
      </c>
      <c r="M2" s="72"/>
      <c r="N2" s="72"/>
      <c r="O2" s="72"/>
      <c r="P2" s="80">
        <f>SUM(L2:O2)</f>
        <v>8</v>
      </c>
      <c r="Q2" s="128">
        <v>1</v>
      </c>
    </row>
    <row r="3" spans="1:17" ht="20.25" x14ac:dyDescent="0.25">
      <c r="A3" s="81" t="s">
        <v>550</v>
      </c>
      <c r="B3" s="81" t="s">
        <v>551</v>
      </c>
      <c r="C3" s="6"/>
      <c r="D3" s="6"/>
      <c r="E3" s="6"/>
      <c r="F3" s="6"/>
      <c r="G3" s="6"/>
      <c r="H3" s="81">
        <f t="shared" ref="H3:H16" si="1">SUM(C3,E3)</f>
        <v>0</v>
      </c>
      <c r="I3" s="79">
        <f t="shared" ref="I3:I16" si="2">SUM(D3,F3,G3)</f>
        <v>0</v>
      </c>
      <c r="J3" s="81">
        <f t="shared" si="0"/>
        <v>0</v>
      </c>
      <c r="K3" s="6"/>
      <c r="L3" s="51"/>
      <c r="M3" s="51"/>
      <c r="N3" s="51"/>
      <c r="O3" s="51"/>
      <c r="P3" s="52">
        <f t="shared" ref="P3:P16" si="3">SUM(L3:O3)</f>
        <v>0</v>
      </c>
      <c r="Q3" s="129"/>
    </row>
    <row r="4" spans="1:17" ht="20.25" x14ac:dyDescent="0.25">
      <c r="A4" s="79" t="s">
        <v>552</v>
      </c>
      <c r="B4" s="79" t="s">
        <v>553</v>
      </c>
      <c r="C4" s="4">
        <v>1</v>
      </c>
      <c r="D4" s="4"/>
      <c r="E4" s="4"/>
      <c r="F4" s="4"/>
      <c r="G4" s="4">
        <v>1</v>
      </c>
      <c r="H4" s="79">
        <f t="shared" si="1"/>
        <v>1</v>
      </c>
      <c r="I4" s="79">
        <f t="shared" si="2"/>
        <v>1</v>
      </c>
      <c r="J4" s="79">
        <f t="shared" si="0"/>
        <v>2</v>
      </c>
      <c r="K4" s="4" t="str">
        <f>M1</f>
        <v>Paylib</v>
      </c>
      <c r="L4" s="72"/>
      <c r="M4" s="72">
        <v>8</v>
      </c>
      <c r="N4" s="72"/>
      <c r="O4" s="72"/>
      <c r="P4" s="80">
        <f t="shared" si="3"/>
        <v>8</v>
      </c>
      <c r="Q4" s="128">
        <v>1</v>
      </c>
    </row>
    <row r="5" spans="1:17" ht="20.25" x14ac:dyDescent="0.25">
      <c r="A5" s="79" t="s">
        <v>554</v>
      </c>
      <c r="B5" s="79" t="s">
        <v>555</v>
      </c>
      <c r="C5" s="4">
        <v>1</v>
      </c>
      <c r="D5" s="4"/>
      <c r="E5" s="4"/>
      <c r="F5" s="4"/>
      <c r="G5" s="4"/>
      <c r="H5" s="79">
        <f t="shared" si="1"/>
        <v>1</v>
      </c>
      <c r="I5" s="79">
        <f t="shared" si="2"/>
        <v>0</v>
      </c>
      <c r="J5" s="79">
        <f t="shared" si="0"/>
        <v>1</v>
      </c>
      <c r="K5" s="4" t="str">
        <f>L1</f>
        <v xml:space="preserve">Espèce </v>
      </c>
      <c r="L5" s="80">
        <v>8</v>
      </c>
      <c r="M5" s="80"/>
      <c r="N5" s="80"/>
      <c r="O5" s="80"/>
      <c r="P5" s="80">
        <f t="shared" si="3"/>
        <v>8</v>
      </c>
      <c r="Q5" s="128">
        <v>1</v>
      </c>
    </row>
    <row r="6" spans="1:17" ht="20.25" x14ac:dyDescent="0.25">
      <c r="A6" s="79" t="s">
        <v>556</v>
      </c>
      <c r="B6" s="79" t="s">
        <v>557</v>
      </c>
      <c r="C6" s="4">
        <v>1</v>
      </c>
      <c r="D6" s="4"/>
      <c r="E6" s="4"/>
      <c r="F6" s="4"/>
      <c r="G6" s="4"/>
      <c r="H6" s="79">
        <f t="shared" si="1"/>
        <v>1</v>
      </c>
      <c r="I6" s="79">
        <f t="shared" si="2"/>
        <v>0</v>
      </c>
      <c r="J6" s="79">
        <f t="shared" si="0"/>
        <v>1</v>
      </c>
      <c r="K6" s="4" t="str">
        <f>L1</f>
        <v xml:space="preserve">Espèce </v>
      </c>
      <c r="L6" s="72">
        <v>5</v>
      </c>
      <c r="M6" s="72"/>
      <c r="N6" s="72"/>
      <c r="O6" s="72"/>
      <c r="P6" s="80">
        <f t="shared" si="3"/>
        <v>5</v>
      </c>
      <c r="Q6" s="128">
        <v>1</v>
      </c>
    </row>
    <row r="7" spans="1:17" ht="20.25" x14ac:dyDescent="0.25">
      <c r="A7" s="79" t="s">
        <v>558</v>
      </c>
      <c r="B7" s="79" t="s">
        <v>559</v>
      </c>
      <c r="C7" s="4">
        <v>1</v>
      </c>
      <c r="D7" s="4">
        <v>1</v>
      </c>
      <c r="E7" s="4"/>
      <c r="F7" s="4"/>
      <c r="G7" s="4"/>
      <c r="H7" s="79">
        <f t="shared" si="1"/>
        <v>1</v>
      </c>
      <c r="I7" s="79">
        <f t="shared" si="2"/>
        <v>1</v>
      </c>
      <c r="J7" s="79">
        <f t="shared" si="0"/>
        <v>2</v>
      </c>
      <c r="K7" s="4" t="str">
        <f>O1</f>
        <v>Revolut</v>
      </c>
      <c r="L7" s="72"/>
      <c r="M7" s="72"/>
      <c r="N7" s="72"/>
      <c r="O7" s="72">
        <v>8</v>
      </c>
      <c r="P7" s="80">
        <f t="shared" si="3"/>
        <v>8</v>
      </c>
      <c r="Q7" s="128">
        <v>1</v>
      </c>
    </row>
    <row r="8" spans="1:17" ht="20.25" x14ac:dyDescent="0.25">
      <c r="A8" s="79" t="s">
        <v>560</v>
      </c>
      <c r="B8" s="79" t="s">
        <v>561</v>
      </c>
      <c r="C8" s="4"/>
      <c r="D8" s="119">
        <v>1</v>
      </c>
      <c r="E8" s="4">
        <v>1</v>
      </c>
      <c r="F8" s="4"/>
      <c r="G8" s="4">
        <v>1</v>
      </c>
      <c r="H8" s="79">
        <f t="shared" si="1"/>
        <v>1</v>
      </c>
      <c r="I8" s="79">
        <f t="shared" si="2"/>
        <v>2</v>
      </c>
      <c r="J8" s="79">
        <f t="shared" si="0"/>
        <v>3</v>
      </c>
      <c r="K8" s="4" t="str">
        <f>M1</f>
        <v>Paylib</v>
      </c>
      <c r="L8" s="72"/>
      <c r="M8" s="72">
        <v>8</v>
      </c>
      <c r="N8" s="72"/>
      <c r="O8" s="72"/>
      <c r="P8" s="80">
        <f t="shared" si="3"/>
        <v>8</v>
      </c>
      <c r="Q8" s="128">
        <v>1</v>
      </c>
    </row>
    <row r="9" spans="1:17" ht="20.25" x14ac:dyDescent="0.25">
      <c r="A9" s="79" t="s">
        <v>562</v>
      </c>
      <c r="B9" s="79" t="s">
        <v>563</v>
      </c>
      <c r="C9" s="4">
        <v>1</v>
      </c>
      <c r="D9" s="119">
        <v>1</v>
      </c>
      <c r="E9" s="4"/>
      <c r="F9" s="4">
        <v>1</v>
      </c>
      <c r="G9" s="4">
        <v>1</v>
      </c>
      <c r="H9" s="79">
        <f t="shared" si="1"/>
        <v>1</v>
      </c>
      <c r="I9" s="79">
        <f t="shared" si="2"/>
        <v>3</v>
      </c>
      <c r="J9" s="79">
        <f t="shared" si="0"/>
        <v>4</v>
      </c>
      <c r="K9" s="4" t="str">
        <f>N1</f>
        <v>Paypal</v>
      </c>
      <c r="L9" s="72"/>
      <c r="M9" s="72"/>
      <c r="N9" s="72">
        <v>11</v>
      </c>
      <c r="O9" s="72"/>
      <c r="P9" s="80">
        <f t="shared" si="3"/>
        <v>11</v>
      </c>
      <c r="Q9" s="128">
        <v>1</v>
      </c>
    </row>
    <row r="10" spans="1:17" ht="20.25" x14ac:dyDescent="0.25">
      <c r="A10" s="79" t="s">
        <v>564</v>
      </c>
      <c r="B10" s="79" t="s">
        <v>565</v>
      </c>
      <c r="C10" s="4">
        <v>1</v>
      </c>
      <c r="D10" s="4"/>
      <c r="E10" s="4"/>
      <c r="F10" s="4"/>
      <c r="G10" s="4"/>
      <c r="H10" s="79">
        <f t="shared" si="1"/>
        <v>1</v>
      </c>
      <c r="I10" s="79">
        <f t="shared" si="2"/>
        <v>0</v>
      </c>
      <c r="J10" s="79">
        <f t="shared" si="0"/>
        <v>1</v>
      </c>
      <c r="K10" s="4" t="str">
        <f>L1</f>
        <v xml:space="preserve">Espèce </v>
      </c>
      <c r="L10" s="72">
        <v>5</v>
      </c>
      <c r="M10" s="72"/>
      <c r="N10" s="72"/>
      <c r="O10" s="72"/>
      <c r="P10" s="80">
        <f t="shared" si="3"/>
        <v>5</v>
      </c>
      <c r="Q10" s="128">
        <v>1</v>
      </c>
    </row>
    <row r="11" spans="1:17" ht="20.25" x14ac:dyDescent="0.25">
      <c r="A11" s="79" t="s">
        <v>566</v>
      </c>
      <c r="B11" s="79" t="s">
        <v>567</v>
      </c>
      <c r="C11" s="4">
        <v>1</v>
      </c>
      <c r="D11" s="4"/>
      <c r="E11" s="4"/>
      <c r="F11" s="4"/>
      <c r="G11" s="4">
        <v>1</v>
      </c>
      <c r="H11" s="79">
        <f t="shared" si="1"/>
        <v>1</v>
      </c>
      <c r="I11" s="79">
        <f t="shared" si="2"/>
        <v>1</v>
      </c>
      <c r="J11" s="79">
        <f t="shared" si="0"/>
        <v>2</v>
      </c>
      <c r="K11" s="4" t="str">
        <f>M1</f>
        <v>Paylib</v>
      </c>
      <c r="L11" s="80"/>
      <c r="M11" s="80">
        <v>8</v>
      </c>
      <c r="N11" s="80"/>
      <c r="O11" s="80"/>
      <c r="P11" s="80">
        <f t="shared" si="3"/>
        <v>8</v>
      </c>
      <c r="Q11" s="128">
        <v>1</v>
      </c>
    </row>
    <row r="12" spans="1:17" ht="20.25" x14ac:dyDescent="0.25">
      <c r="A12" s="79" t="s">
        <v>568</v>
      </c>
      <c r="B12" s="79" t="s">
        <v>266</v>
      </c>
      <c r="C12" s="4">
        <v>1</v>
      </c>
      <c r="D12" s="4">
        <v>1</v>
      </c>
      <c r="E12" s="4"/>
      <c r="F12" s="4"/>
      <c r="G12" s="4"/>
      <c r="H12" s="79">
        <f t="shared" si="1"/>
        <v>1</v>
      </c>
      <c r="I12" s="79">
        <f t="shared" si="2"/>
        <v>1</v>
      </c>
      <c r="J12" s="79">
        <f t="shared" si="0"/>
        <v>2</v>
      </c>
      <c r="K12" s="4" t="str">
        <f>L1</f>
        <v xml:space="preserve">Espèce </v>
      </c>
      <c r="L12" s="80">
        <v>5</v>
      </c>
      <c r="M12" s="80"/>
      <c r="N12" s="80"/>
      <c r="O12" s="80"/>
      <c r="P12" s="80">
        <f t="shared" si="3"/>
        <v>5</v>
      </c>
      <c r="Q12" s="128">
        <v>1</v>
      </c>
    </row>
    <row r="13" spans="1:17" ht="20.25" x14ac:dyDescent="0.25">
      <c r="A13" s="79" t="s">
        <v>569</v>
      </c>
      <c r="B13" s="79" t="s">
        <v>570</v>
      </c>
      <c r="C13" s="4">
        <v>1</v>
      </c>
      <c r="D13" s="4"/>
      <c r="E13" s="4"/>
      <c r="F13" s="4">
        <v>1</v>
      </c>
      <c r="G13" s="119">
        <v>1</v>
      </c>
      <c r="H13" s="79">
        <f t="shared" si="1"/>
        <v>1</v>
      </c>
      <c r="I13" s="79">
        <f t="shared" si="2"/>
        <v>2</v>
      </c>
      <c r="J13" s="79">
        <f t="shared" si="0"/>
        <v>3</v>
      </c>
      <c r="K13" s="4" t="str">
        <f>M1</f>
        <v>Paylib</v>
      </c>
      <c r="L13" s="72"/>
      <c r="M13" s="72">
        <v>8</v>
      </c>
      <c r="N13" s="72"/>
      <c r="O13" s="72"/>
      <c r="P13" s="80">
        <f t="shared" si="3"/>
        <v>8</v>
      </c>
      <c r="Q13" s="128">
        <v>1</v>
      </c>
    </row>
    <row r="14" spans="1:17" ht="20.25" x14ac:dyDescent="0.25">
      <c r="A14" s="79" t="s">
        <v>571</v>
      </c>
      <c r="B14" s="79" t="s">
        <v>572</v>
      </c>
      <c r="C14" s="4"/>
      <c r="D14" s="119">
        <v>1</v>
      </c>
      <c r="E14" s="4">
        <v>1</v>
      </c>
      <c r="F14" s="4"/>
      <c r="G14" s="4">
        <v>1</v>
      </c>
      <c r="H14" s="79">
        <f t="shared" si="1"/>
        <v>1</v>
      </c>
      <c r="I14" s="79">
        <f t="shared" si="2"/>
        <v>2</v>
      </c>
      <c r="J14" s="79">
        <f t="shared" si="0"/>
        <v>3</v>
      </c>
      <c r="K14" s="4" t="str">
        <f>M1</f>
        <v>Paylib</v>
      </c>
      <c r="L14" s="72"/>
      <c r="M14" s="72">
        <v>8</v>
      </c>
      <c r="N14" s="72"/>
      <c r="O14" s="72"/>
      <c r="P14" s="80">
        <f t="shared" si="3"/>
        <v>8</v>
      </c>
      <c r="Q14" s="128">
        <v>1</v>
      </c>
    </row>
    <row r="15" spans="1:17" ht="20.25" x14ac:dyDescent="0.25">
      <c r="A15" s="79" t="s">
        <v>573</v>
      </c>
      <c r="B15" s="79" t="s">
        <v>574</v>
      </c>
      <c r="C15" s="4">
        <v>1</v>
      </c>
      <c r="D15" s="4"/>
      <c r="E15" s="4"/>
      <c r="F15" s="4"/>
      <c r="G15" s="4"/>
      <c r="H15" s="79">
        <f t="shared" si="1"/>
        <v>1</v>
      </c>
      <c r="I15" s="79">
        <f t="shared" si="2"/>
        <v>0</v>
      </c>
      <c r="J15" s="79">
        <f t="shared" si="0"/>
        <v>1</v>
      </c>
      <c r="K15" s="4" t="str">
        <f>L1</f>
        <v xml:space="preserve">Espèce </v>
      </c>
      <c r="L15" s="72">
        <v>5</v>
      </c>
      <c r="M15" s="72"/>
      <c r="N15" s="72"/>
      <c r="O15" s="72"/>
      <c r="P15" s="80">
        <f t="shared" si="3"/>
        <v>5</v>
      </c>
      <c r="Q15" s="128">
        <v>1</v>
      </c>
    </row>
    <row r="16" spans="1:17" ht="20.25" x14ac:dyDescent="0.25">
      <c r="A16" s="4" t="s">
        <v>575</v>
      </c>
      <c r="B16" s="4" t="s">
        <v>576</v>
      </c>
      <c r="C16" s="4">
        <v>1</v>
      </c>
      <c r="D16" s="4"/>
      <c r="E16" s="4"/>
      <c r="F16" s="4"/>
      <c r="G16" s="4"/>
      <c r="H16" s="79">
        <f t="shared" si="1"/>
        <v>1</v>
      </c>
      <c r="I16" s="79">
        <f t="shared" si="2"/>
        <v>0</v>
      </c>
      <c r="J16" s="4">
        <f t="shared" si="0"/>
        <v>1</v>
      </c>
      <c r="K16" s="4" t="str">
        <f>L1</f>
        <v xml:space="preserve">Espèce </v>
      </c>
      <c r="L16" s="72">
        <v>5</v>
      </c>
      <c r="M16" s="72"/>
      <c r="N16" s="72"/>
      <c r="O16" s="72"/>
      <c r="P16" s="80">
        <f t="shared" si="3"/>
        <v>5</v>
      </c>
      <c r="Q16" s="128">
        <v>1</v>
      </c>
    </row>
    <row r="17" spans="1:18" ht="22.5" x14ac:dyDescent="0.2">
      <c r="A17" s="167" t="s">
        <v>185</v>
      </c>
      <c r="B17" s="168"/>
      <c r="C17" s="84">
        <f>SUM(C2:C16)</f>
        <v>12</v>
      </c>
      <c r="D17" s="85">
        <f>SUM(D2:D16)</f>
        <v>5</v>
      </c>
      <c r="E17" s="84">
        <f t="shared" ref="D17:E17" si="4">SUM(E2:E16)</f>
        <v>2</v>
      </c>
      <c r="F17" s="85">
        <f t="shared" ref="F17" si="5">SUM(F2:F16)</f>
        <v>3</v>
      </c>
      <c r="G17" s="85">
        <f>SUM(G2:G16)</f>
        <v>7</v>
      </c>
      <c r="H17" s="84">
        <f>SUM(H2:H16)</f>
        <v>14</v>
      </c>
      <c r="I17" s="85">
        <f>SUM(I2:I16)</f>
        <v>15</v>
      </c>
      <c r="J17" s="9">
        <f>SUM(J2:J16)</f>
        <v>29</v>
      </c>
      <c r="K17" s="9"/>
      <c r="L17" s="18">
        <f>SUM(L2:L16)</f>
        <v>41</v>
      </c>
      <c r="M17" s="18">
        <f t="shared" ref="M17:P17" si="6">SUM(M2:M16)</f>
        <v>40</v>
      </c>
      <c r="N17" s="18">
        <f t="shared" si="6"/>
        <v>11</v>
      </c>
      <c r="O17" s="18">
        <f t="shared" si="6"/>
        <v>8</v>
      </c>
      <c r="P17" s="132">
        <f t="shared" si="6"/>
        <v>100</v>
      </c>
      <c r="Q17" s="130">
        <f>SUM(Q2:Q16)</f>
        <v>14</v>
      </c>
    </row>
    <row r="18" spans="1:18" ht="20.25" x14ac:dyDescent="0.25">
      <c r="K18" s="13"/>
      <c r="L18" s="13"/>
      <c r="M18" s="15"/>
      <c r="N18" s="13"/>
    </row>
    <row r="19" spans="1:18" ht="20.25" x14ac:dyDescent="0.25">
      <c r="K19" s="13"/>
      <c r="L19" s="13"/>
      <c r="M19" s="15"/>
      <c r="N19" s="13"/>
    </row>
    <row r="20" spans="1:18" ht="29.25" x14ac:dyDescent="0.25">
      <c r="A20" s="146" t="s">
        <v>189</v>
      </c>
      <c r="B20" s="146"/>
      <c r="E20" s="160" t="s">
        <v>186</v>
      </c>
      <c r="F20" s="160"/>
      <c r="G20" s="126"/>
      <c r="H20" s="147" t="s">
        <v>577</v>
      </c>
      <c r="I20" s="148"/>
      <c r="J20" s="149"/>
      <c r="L20" s="147" t="s">
        <v>368</v>
      </c>
      <c r="M20" s="148"/>
      <c r="N20" s="149"/>
      <c r="P20" s="147" t="s">
        <v>188</v>
      </c>
      <c r="Q20" s="148"/>
      <c r="R20" s="149"/>
    </row>
    <row r="21" spans="1:18" ht="29.25" x14ac:dyDescent="0.25">
      <c r="A21" s="137" t="s">
        <v>190</v>
      </c>
      <c r="B21" s="137"/>
      <c r="E21" s="160"/>
      <c r="F21" s="160"/>
      <c r="G21" s="126"/>
      <c r="H21" s="150"/>
      <c r="I21" s="151"/>
      <c r="J21" s="152"/>
      <c r="L21" s="150"/>
      <c r="M21" s="151"/>
      <c r="N21" s="152"/>
      <c r="P21" s="150"/>
      <c r="Q21" s="151"/>
      <c r="R21" s="152"/>
    </row>
    <row r="22" spans="1:18" ht="20.25" x14ac:dyDescent="0.25">
      <c r="A22" s="136" t="s">
        <v>191</v>
      </c>
      <c r="B22" s="136"/>
      <c r="K22" s="13"/>
      <c r="L22" s="13"/>
      <c r="M22" s="15"/>
      <c r="N22" s="13"/>
    </row>
    <row r="23" spans="1:18" ht="20.25" x14ac:dyDescent="0.25">
      <c r="A23" s="159" t="s">
        <v>192</v>
      </c>
      <c r="B23" s="159"/>
      <c r="K23" s="13"/>
      <c r="L23" s="13"/>
      <c r="M23" s="15"/>
      <c r="N23" s="13"/>
    </row>
    <row r="24" spans="1:18" ht="38.25" customHeight="1" x14ac:dyDescent="0.25">
      <c r="A24" s="169" t="s">
        <v>367</v>
      </c>
      <c r="B24" s="169"/>
      <c r="C24" s="124">
        <f>SUM(G2,D8,D9,G13,D14)</f>
        <v>5</v>
      </c>
      <c r="K24" s="13"/>
      <c r="L24" s="13"/>
      <c r="M24" s="15"/>
      <c r="N24" s="13"/>
    </row>
    <row r="25" spans="1:18" ht="20.25" x14ac:dyDescent="0.25">
      <c r="K25" s="13"/>
      <c r="L25" s="13"/>
      <c r="M25" s="15"/>
      <c r="N25" s="13"/>
    </row>
    <row r="26" spans="1:18" ht="20.25" x14ac:dyDescent="0.25">
      <c r="K26" s="13"/>
      <c r="L26" s="13"/>
      <c r="M26" s="15"/>
      <c r="N26" s="13"/>
    </row>
    <row r="27" spans="1:18" ht="20.25" x14ac:dyDescent="0.25">
      <c r="K27" s="13"/>
      <c r="L27" s="13"/>
      <c r="M27" s="15"/>
      <c r="N27" s="13"/>
    </row>
    <row r="28" spans="1:18" ht="20.25" x14ac:dyDescent="0.25">
      <c r="K28" s="13"/>
      <c r="L28" s="13"/>
      <c r="M28" s="15"/>
      <c r="N28" s="13"/>
    </row>
    <row r="29" spans="1:18" ht="20.25" x14ac:dyDescent="0.25">
      <c r="K29" s="13"/>
      <c r="L29" s="13"/>
      <c r="M29" s="15"/>
      <c r="N29" s="13"/>
    </row>
    <row r="30" spans="1:18" ht="22.5" x14ac:dyDescent="0.25">
      <c r="K30" s="14"/>
      <c r="L30" s="14"/>
      <c r="M30" s="16"/>
      <c r="N30" s="14"/>
    </row>
  </sheetData>
  <mergeCells count="10">
    <mergeCell ref="A17:B17"/>
    <mergeCell ref="A20:B20"/>
    <mergeCell ref="A21:B21"/>
    <mergeCell ref="A22:B22"/>
    <mergeCell ref="A23:B23"/>
    <mergeCell ref="E20:F21"/>
    <mergeCell ref="H20:J21"/>
    <mergeCell ref="L20:N21"/>
    <mergeCell ref="P20:R21"/>
    <mergeCell ref="A24:B24"/>
  </mergeCells>
  <phoneticPr fontId="2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BBE9-2B31-2B4D-9FE6-95ED19495A48}">
  <dimension ref="A1:O40"/>
  <sheetViews>
    <sheetView zoomScale="69" workbookViewId="0">
      <selection activeCell="P24" sqref="P24"/>
    </sheetView>
  </sheetViews>
  <sheetFormatPr defaultColWidth="10.89453125" defaultRowHeight="15" x14ac:dyDescent="0.2"/>
  <cols>
    <col min="1" max="1" width="22.8671875" bestFit="1" customWidth="1"/>
    <col min="2" max="2" width="24.078125" bestFit="1" customWidth="1"/>
    <col min="3" max="3" width="15.33203125" bestFit="1" customWidth="1"/>
    <col min="4" max="4" width="14.66015625" bestFit="1" customWidth="1"/>
    <col min="5" max="5" width="11.296875" bestFit="1" customWidth="1"/>
    <col min="6" max="6" width="14.796875" bestFit="1" customWidth="1"/>
    <col min="7" max="7" width="14.9296875" customWidth="1"/>
    <col min="8" max="8" width="13.85546875" customWidth="1"/>
    <col min="9" max="9" width="15.33203125" customWidth="1"/>
    <col min="10" max="10" width="11.97265625" bestFit="1" customWidth="1"/>
    <col min="11" max="11" width="11.02734375" bestFit="1" customWidth="1"/>
    <col min="12" max="12" width="11.8359375" bestFit="1" customWidth="1"/>
    <col min="13" max="13" width="12.64453125" bestFit="1" customWidth="1"/>
    <col min="14" max="14" width="16.54296875" customWidth="1"/>
    <col min="15" max="15" width="20.3125" customWidth="1"/>
  </cols>
  <sheetData>
    <row r="1" spans="1:15" ht="63.75" x14ac:dyDescent="0.25">
      <c r="A1" s="9" t="s">
        <v>5</v>
      </c>
      <c r="B1" s="9" t="s">
        <v>6</v>
      </c>
      <c r="C1" s="83" t="s">
        <v>578</v>
      </c>
      <c r="D1" s="82" t="s">
        <v>579</v>
      </c>
      <c r="E1" s="82" t="s">
        <v>580</v>
      </c>
      <c r="F1" s="83" t="s">
        <v>197</v>
      </c>
      <c r="G1" s="82" t="s">
        <v>198</v>
      </c>
      <c r="H1" s="10" t="s">
        <v>144</v>
      </c>
      <c r="I1" s="10" t="s">
        <v>145</v>
      </c>
      <c r="J1" s="69" t="s">
        <v>146</v>
      </c>
      <c r="K1" s="69" t="s">
        <v>147</v>
      </c>
      <c r="L1" s="69" t="s">
        <v>148</v>
      </c>
      <c r="M1" s="69" t="s">
        <v>149</v>
      </c>
      <c r="N1" s="10" t="s">
        <v>150</v>
      </c>
      <c r="O1" s="104" t="s">
        <v>151</v>
      </c>
    </row>
    <row r="2" spans="1:15" ht="20.25" x14ac:dyDescent="0.25">
      <c r="A2" s="4" t="s">
        <v>581</v>
      </c>
      <c r="B2" s="4" t="s">
        <v>582</v>
      </c>
      <c r="C2" s="4">
        <v>1</v>
      </c>
      <c r="D2" s="4">
        <v>1</v>
      </c>
      <c r="E2" s="4"/>
      <c r="F2" s="4">
        <f>SUM(C2)</f>
        <v>1</v>
      </c>
      <c r="G2" s="4">
        <f>SUM(D2:E2)</f>
        <v>1</v>
      </c>
      <c r="H2" s="4">
        <f>SUM(C2:E2)</f>
        <v>2</v>
      </c>
      <c r="I2" s="4" t="str">
        <f>L1</f>
        <v>Paypal</v>
      </c>
      <c r="J2" s="73"/>
      <c r="K2" s="73"/>
      <c r="L2" s="73">
        <v>8</v>
      </c>
      <c r="M2" s="73"/>
      <c r="N2" s="73">
        <f t="shared" ref="N2:N20" si="0">SUM(J2:M2)</f>
        <v>8</v>
      </c>
      <c r="O2" s="106">
        <v>1</v>
      </c>
    </row>
    <row r="3" spans="1:15" ht="20.25" x14ac:dyDescent="0.25">
      <c r="A3" s="6" t="s">
        <v>583</v>
      </c>
      <c r="B3" s="6" t="s">
        <v>584</v>
      </c>
      <c r="C3" s="6"/>
      <c r="D3" s="6"/>
      <c r="E3" s="6"/>
      <c r="F3" s="6">
        <f t="shared" ref="F3:F20" si="1">SUM(C3)</f>
        <v>0</v>
      </c>
      <c r="G3" s="6">
        <f t="shared" ref="G3:G20" si="2">SUM(D3:E3)</f>
        <v>0</v>
      </c>
      <c r="H3" s="6">
        <f t="shared" ref="H3:H19" si="3">SUM(C3:E3)</f>
        <v>0</v>
      </c>
      <c r="I3" s="6"/>
      <c r="J3" s="27"/>
      <c r="K3" s="27"/>
      <c r="L3" s="27"/>
      <c r="M3" s="27"/>
      <c r="N3" s="27">
        <f t="shared" si="0"/>
        <v>0</v>
      </c>
      <c r="O3" s="109"/>
    </row>
    <row r="4" spans="1:15" ht="20.25" x14ac:dyDescent="0.25">
      <c r="A4" s="4" t="s">
        <v>585</v>
      </c>
      <c r="B4" s="4" t="s">
        <v>518</v>
      </c>
      <c r="C4" s="4">
        <v>1</v>
      </c>
      <c r="D4" s="4"/>
      <c r="E4" s="4">
        <v>1</v>
      </c>
      <c r="F4" s="4">
        <f t="shared" si="1"/>
        <v>1</v>
      </c>
      <c r="G4" s="4">
        <f t="shared" si="2"/>
        <v>1</v>
      </c>
      <c r="H4" s="4">
        <f t="shared" si="3"/>
        <v>2</v>
      </c>
      <c r="I4" s="4" t="str">
        <f>K1</f>
        <v>Paylib</v>
      </c>
      <c r="J4" s="73"/>
      <c r="K4" s="73">
        <f>8</f>
        <v>8</v>
      </c>
      <c r="L4" s="73"/>
      <c r="M4" s="73"/>
      <c r="N4" s="73">
        <f t="shared" si="0"/>
        <v>8</v>
      </c>
      <c r="O4" s="106">
        <v>1</v>
      </c>
    </row>
    <row r="5" spans="1:15" ht="20.25" x14ac:dyDescent="0.25">
      <c r="A5" s="6" t="s">
        <v>322</v>
      </c>
      <c r="B5" s="6" t="s">
        <v>586</v>
      </c>
      <c r="C5" s="6"/>
      <c r="D5" s="6"/>
      <c r="E5" s="6"/>
      <c r="F5" s="6">
        <f t="shared" si="1"/>
        <v>0</v>
      </c>
      <c r="G5" s="6">
        <f t="shared" si="2"/>
        <v>0</v>
      </c>
      <c r="H5" s="6">
        <f t="shared" si="3"/>
        <v>0</v>
      </c>
      <c r="I5" s="6"/>
      <c r="J5" s="27"/>
      <c r="K5" s="27"/>
      <c r="L5" s="27"/>
      <c r="M5" s="27"/>
      <c r="N5" s="27">
        <f t="shared" si="0"/>
        <v>0</v>
      </c>
      <c r="O5" s="109"/>
    </row>
    <row r="6" spans="1:15" ht="20.25" x14ac:dyDescent="0.25">
      <c r="A6" s="6" t="s">
        <v>587</v>
      </c>
      <c r="B6" s="6" t="s">
        <v>588</v>
      </c>
      <c r="C6" s="6"/>
      <c r="D6" s="6"/>
      <c r="E6" s="6"/>
      <c r="F6" s="6">
        <f t="shared" si="1"/>
        <v>0</v>
      </c>
      <c r="G6" s="6">
        <f t="shared" si="2"/>
        <v>0</v>
      </c>
      <c r="H6" s="6">
        <f t="shared" si="3"/>
        <v>0</v>
      </c>
      <c r="I6" s="6"/>
      <c r="J6" s="27"/>
      <c r="K6" s="27"/>
      <c r="L6" s="27"/>
      <c r="M6" s="27"/>
      <c r="N6" s="27">
        <f t="shared" si="0"/>
        <v>0</v>
      </c>
      <c r="O6" s="109"/>
    </row>
    <row r="7" spans="1:15" ht="20.25" x14ac:dyDescent="0.25">
      <c r="A7" s="4" t="s">
        <v>589</v>
      </c>
      <c r="B7" s="4" t="s">
        <v>590</v>
      </c>
      <c r="C7" s="4">
        <v>1</v>
      </c>
      <c r="D7" s="4">
        <v>1</v>
      </c>
      <c r="E7" s="4"/>
      <c r="F7" s="4">
        <f t="shared" si="1"/>
        <v>1</v>
      </c>
      <c r="G7" s="4">
        <f t="shared" si="2"/>
        <v>1</v>
      </c>
      <c r="H7" s="4">
        <f t="shared" si="3"/>
        <v>2</v>
      </c>
      <c r="I7" s="4" t="str">
        <f>L1</f>
        <v>Paypal</v>
      </c>
      <c r="J7" s="73"/>
      <c r="K7" s="73"/>
      <c r="L7" s="73">
        <v>8</v>
      </c>
      <c r="M7" s="73"/>
      <c r="N7" s="73">
        <f t="shared" si="0"/>
        <v>8</v>
      </c>
      <c r="O7" s="106">
        <v>1</v>
      </c>
    </row>
    <row r="8" spans="1:15" ht="20.25" x14ac:dyDescent="0.25">
      <c r="A8" s="4" t="s">
        <v>591</v>
      </c>
      <c r="B8" s="4" t="s">
        <v>506</v>
      </c>
      <c r="C8" s="4">
        <v>1</v>
      </c>
      <c r="D8" s="4"/>
      <c r="E8" s="4"/>
      <c r="F8" s="4">
        <f t="shared" si="1"/>
        <v>1</v>
      </c>
      <c r="G8" s="4">
        <f t="shared" si="2"/>
        <v>0</v>
      </c>
      <c r="H8" s="4">
        <f t="shared" si="3"/>
        <v>1</v>
      </c>
      <c r="I8" s="4" t="str">
        <f>L1</f>
        <v>Paypal</v>
      </c>
      <c r="J8" s="73"/>
      <c r="K8" s="73"/>
      <c r="L8" s="73">
        <v>5</v>
      </c>
      <c r="M8" s="73"/>
      <c r="N8" s="73">
        <f t="shared" si="0"/>
        <v>5</v>
      </c>
      <c r="O8" s="106">
        <v>1</v>
      </c>
    </row>
    <row r="9" spans="1:15" ht="20.25" x14ac:dyDescent="0.25">
      <c r="A9" s="6" t="s">
        <v>592</v>
      </c>
      <c r="B9" s="6" t="s">
        <v>28</v>
      </c>
      <c r="C9" s="6"/>
      <c r="D9" s="6"/>
      <c r="E9" s="6"/>
      <c r="F9" s="6">
        <f t="shared" si="1"/>
        <v>0</v>
      </c>
      <c r="G9" s="6">
        <f t="shared" si="2"/>
        <v>0</v>
      </c>
      <c r="H9" s="6">
        <f t="shared" si="3"/>
        <v>0</v>
      </c>
      <c r="I9" s="6"/>
      <c r="J9" s="27"/>
      <c r="K9" s="27"/>
      <c r="L9" s="27"/>
      <c r="M9" s="27"/>
      <c r="N9" s="27">
        <f t="shared" si="0"/>
        <v>0</v>
      </c>
      <c r="O9" s="109"/>
    </row>
    <row r="10" spans="1:15" ht="20.25" x14ac:dyDescent="0.25">
      <c r="A10" s="4" t="s">
        <v>593</v>
      </c>
      <c r="B10" s="4" t="s">
        <v>557</v>
      </c>
      <c r="C10" s="4">
        <v>1</v>
      </c>
      <c r="D10" s="4"/>
      <c r="E10" s="4">
        <v>1</v>
      </c>
      <c r="F10" s="4">
        <f t="shared" si="1"/>
        <v>1</v>
      </c>
      <c r="G10" s="4">
        <f t="shared" si="2"/>
        <v>1</v>
      </c>
      <c r="H10" s="4">
        <f t="shared" si="3"/>
        <v>2</v>
      </c>
      <c r="I10" s="4" t="str">
        <f>K1</f>
        <v>Paylib</v>
      </c>
      <c r="J10" s="73"/>
      <c r="K10" s="73">
        <v>8</v>
      </c>
      <c r="L10" s="73"/>
      <c r="M10" s="73"/>
      <c r="N10" s="73">
        <f t="shared" si="0"/>
        <v>8</v>
      </c>
      <c r="O10" s="106">
        <v>1</v>
      </c>
    </row>
    <row r="11" spans="1:15" ht="20.25" x14ac:dyDescent="0.25">
      <c r="A11" s="4" t="s">
        <v>594</v>
      </c>
      <c r="B11" s="4" t="s">
        <v>595</v>
      </c>
      <c r="C11" s="4">
        <v>1</v>
      </c>
      <c r="D11" s="4"/>
      <c r="E11" s="4">
        <v>1</v>
      </c>
      <c r="F11" s="4">
        <f t="shared" si="1"/>
        <v>1</v>
      </c>
      <c r="G11" s="4">
        <f t="shared" si="2"/>
        <v>1</v>
      </c>
      <c r="H11" s="4">
        <f t="shared" si="3"/>
        <v>2</v>
      </c>
      <c r="I11" s="4" t="str">
        <f>L1</f>
        <v>Paypal</v>
      </c>
      <c r="J11" s="73"/>
      <c r="K11" s="73"/>
      <c r="L11" s="73">
        <v>8</v>
      </c>
      <c r="M11" s="73"/>
      <c r="N11" s="73">
        <f t="shared" si="0"/>
        <v>8</v>
      </c>
      <c r="O11" s="106">
        <v>1</v>
      </c>
    </row>
    <row r="12" spans="1:15" ht="20.25" x14ac:dyDescent="0.25">
      <c r="A12" s="6" t="s">
        <v>596</v>
      </c>
      <c r="B12" s="6" t="s">
        <v>597</v>
      </c>
      <c r="C12" s="6"/>
      <c r="D12" s="6"/>
      <c r="E12" s="6"/>
      <c r="F12" s="6">
        <f t="shared" si="1"/>
        <v>0</v>
      </c>
      <c r="G12" s="6">
        <f t="shared" si="2"/>
        <v>0</v>
      </c>
      <c r="H12" s="6">
        <f t="shared" si="3"/>
        <v>0</v>
      </c>
      <c r="I12" s="6"/>
      <c r="J12" s="27"/>
      <c r="K12" s="27"/>
      <c r="L12" s="27"/>
      <c r="M12" s="27"/>
      <c r="N12" s="27">
        <f t="shared" si="0"/>
        <v>0</v>
      </c>
      <c r="O12" s="109"/>
    </row>
    <row r="13" spans="1:15" ht="20.25" x14ac:dyDescent="0.25">
      <c r="A13" s="6" t="s">
        <v>598</v>
      </c>
      <c r="B13" s="6" t="s">
        <v>599</v>
      </c>
      <c r="C13" s="6"/>
      <c r="D13" s="6"/>
      <c r="E13" s="6"/>
      <c r="F13" s="6">
        <f t="shared" si="1"/>
        <v>0</v>
      </c>
      <c r="G13" s="6">
        <f t="shared" si="2"/>
        <v>0</v>
      </c>
      <c r="H13" s="6">
        <f t="shared" si="3"/>
        <v>0</v>
      </c>
      <c r="I13" s="6"/>
      <c r="J13" s="27"/>
      <c r="K13" s="27"/>
      <c r="L13" s="27"/>
      <c r="M13" s="27"/>
      <c r="N13" s="27">
        <f t="shared" si="0"/>
        <v>0</v>
      </c>
      <c r="O13" s="109"/>
    </row>
    <row r="14" spans="1:15" ht="20.25" x14ac:dyDescent="0.25">
      <c r="A14" s="6" t="s">
        <v>600</v>
      </c>
      <c r="B14" s="6" t="s">
        <v>174</v>
      </c>
      <c r="C14" s="6"/>
      <c r="D14" s="6"/>
      <c r="E14" s="6"/>
      <c r="F14" s="6">
        <f t="shared" si="1"/>
        <v>0</v>
      </c>
      <c r="G14" s="6">
        <f t="shared" si="2"/>
        <v>0</v>
      </c>
      <c r="H14" s="6">
        <f t="shared" si="3"/>
        <v>0</v>
      </c>
      <c r="I14" s="6"/>
      <c r="J14" s="27"/>
      <c r="K14" s="27"/>
      <c r="L14" s="27"/>
      <c r="M14" s="27"/>
      <c r="N14" s="27">
        <f t="shared" si="0"/>
        <v>0</v>
      </c>
      <c r="O14" s="109"/>
    </row>
    <row r="15" spans="1:15" ht="20.25" x14ac:dyDescent="0.25">
      <c r="A15" s="4" t="s">
        <v>601</v>
      </c>
      <c r="B15" s="4" t="s">
        <v>602</v>
      </c>
      <c r="C15" s="4">
        <v>1</v>
      </c>
      <c r="D15" s="4"/>
      <c r="E15" s="4">
        <v>1</v>
      </c>
      <c r="F15" s="4">
        <f t="shared" si="1"/>
        <v>1</v>
      </c>
      <c r="G15" s="4">
        <f t="shared" si="2"/>
        <v>1</v>
      </c>
      <c r="H15" s="4">
        <f t="shared" si="3"/>
        <v>2</v>
      </c>
      <c r="I15" s="4" t="str">
        <f>L1</f>
        <v>Paypal</v>
      </c>
      <c r="J15" s="73"/>
      <c r="K15" s="73"/>
      <c r="L15" s="73">
        <v>8</v>
      </c>
      <c r="M15" s="73"/>
      <c r="N15" s="73">
        <f t="shared" si="0"/>
        <v>8</v>
      </c>
      <c r="O15" s="106">
        <v>1</v>
      </c>
    </row>
    <row r="16" spans="1:15" ht="20.25" x14ac:dyDescent="0.25">
      <c r="A16" s="6" t="s">
        <v>603</v>
      </c>
      <c r="B16" s="6" t="s">
        <v>604</v>
      </c>
      <c r="C16" s="6"/>
      <c r="D16" s="6"/>
      <c r="E16" s="6"/>
      <c r="F16" s="6">
        <f t="shared" si="1"/>
        <v>0</v>
      </c>
      <c r="G16" s="6">
        <f t="shared" si="2"/>
        <v>0</v>
      </c>
      <c r="H16" s="6">
        <f t="shared" si="3"/>
        <v>0</v>
      </c>
      <c r="I16" s="6"/>
      <c r="J16" s="27"/>
      <c r="K16" s="27"/>
      <c r="L16" s="27"/>
      <c r="M16" s="27"/>
      <c r="N16" s="27">
        <f t="shared" si="0"/>
        <v>0</v>
      </c>
      <c r="O16" s="109"/>
    </row>
    <row r="17" spans="1:15" ht="20.25" x14ac:dyDescent="0.25">
      <c r="A17" s="6" t="s">
        <v>605</v>
      </c>
      <c r="B17" s="6" t="s">
        <v>606</v>
      </c>
      <c r="C17" s="6"/>
      <c r="D17" s="6"/>
      <c r="E17" s="6"/>
      <c r="F17" s="6">
        <f t="shared" si="1"/>
        <v>0</v>
      </c>
      <c r="G17" s="6">
        <f t="shared" si="2"/>
        <v>0</v>
      </c>
      <c r="H17" s="6">
        <f t="shared" si="3"/>
        <v>0</v>
      </c>
      <c r="I17" s="6"/>
      <c r="J17" s="27"/>
      <c r="K17" s="27"/>
      <c r="L17" s="27"/>
      <c r="M17" s="27"/>
      <c r="N17" s="27">
        <f t="shared" si="0"/>
        <v>0</v>
      </c>
      <c r="O17" s="109"/>
    </row>
    <row r="18" spans="1:15" ht="20.25" x14ac:dyDescent="0.25">
      <c r="A18" s="6" t="s">
        <v>607</v>
      </c>
      <c r="B18" s="6" t="s">
        <v>608</v>
      </c>
      <c r="C18" s="6"/>
      <c r="D18" s="6"/>
      <c r="E18" s="6"/>
      <c r="F18" s="6">
        <f t="shared" si="1"/>
        <v>0</v>
      </c>
      <c r="G18" s="6">
        <f t="shared" si="2"/>
        <v>0</v>
      </c>
      <c r="H18" s="6">
        <f t="shared" si="3"/>
        <v>0</v>
      </c>
      <c r="I18" s="6"/>
      <c r="J18" s="27"/>
      <c r="K18" s="27"/>
      <c r="L18" s="27"/>
      <c r="M18" s="27"/>
      <c r="N18" s="27">
        <f t="shared" si="0"/>
        <v>0</v>
      </c>
      <c r="O18" s="109"/>
    </row>
    <row r="19" spans="1:15" ht="20.25" x14ac:dyDescent="0.25">
      <c r="A19" s="6" t="s">
        <v>283</v>
      </c>
      <c r="B19" s="6" t="s">
        <v>609</v>
      </c>
      <c r="C19" s="6"/>
      <c r="D19" s="6"/>
      <c r="E19" s="6"/>
      <c r="F19" s="6">
        <f t="shared" si="1"/>
        <v>0</v>
      </c>
      <c r="G19" s="6">
        <f t="shared" si="2"/>
        <v>0</v>
      </c>
      <c r="H19" s="6">
        <f t="shared" si="3"/>
        <v>0</v>
      </c>
      <c r="I19" s="6"/>
      <c r="J19" s="27"/>
      <c r="K19" s="27"/>
      <c r="L19" s="27"/>
      <c r="M19" s="27"/>
      <c r="N19" s="27">
        <f t="shared" si="0"/>
        <v>0</v>
      </c>
      <c r="O19" s="109"/>
    </row>
    <row r="20" spans="1:15" ht="20.25" x14ac:dyDescent="0.25">
      <c r="A20" s="4" t="s">
        <v>488</v>
      </c>
      <c r="B20" s="4" t="s">
        <v>489</v>
      </c>
      <c r="C20" s="4">
        <v>1</v>
      </c>
      <c r="D20" s="4"/>
      <c r="E20" s="4">
        <v>1</v>
      </c>
      <c r="F20" s="4">
        <f t="shared" si="1"/>
        <v>1</v>
      </c>
      <c r="G20" s="4">
        <f t="shared" si="2"/>
        <v>1</v>
      </c>
      <c r="H20" s="4">
        <f>SUM(C20:E20)</f>
        <v>2</v>
      </c>
      <c r="I20" s="4" t="str">
        <f>K1</f>
        <v>Paylib</v>
      </c>
      <c r="J20" s="73"/>
      <c r="K20" s="73">
        <v>8</v>
      </c>
      <c r="L20" s="73"/>
      <c r="M20" s="73"/>
      <c r="N20" s="73">
        <f t="shared" si="0"/>
        <v>8</v>
      </c>
      <c r="O20" s="106">
        <v>1</v>
      </c>
    </row>
    <row r="21" spans="1:15" ht="22.5" x14ac:dyDescent="0.25">
      <c r="A21" s="156" t="s">
        <v>185</v>
      </c>
      <c r="B21" s="156"/>
      <c r="C21" s="91">
        <f>SUM(C2:C20)</f>
        <v>8</v>
      </c>
      <c r="D21" s="92">
        <f t="shared" ref="D21:H21" si="4">SUM(D2:D20)</f>
        <v>2</v>
      </c>
      <c r="E21" s="92">
        <f t="shared" si="4"/>
        <v>5</v>
      </c>
      <c r="F21" s="91">
        <f t="shared" si="4"/>
        <v>8</v>
      </c>
      <c r="G21" s="92">
        <f t="shared" si="4"/>
        <v>7</v>
      </c>
      <c r="H21" s="8">
        <f t="shared" si="4"/>
        <v>15</v>
      </c>
      <c r="I21" s="8"/>
      <c r="J21" s="11">
        <f>SUM(J2:J20)</f>
        <v>0</v>
      </c>
      <c r="K21" s="11">
        <f t="shared" ref="K21:O21" si="5">SUM(K2:K20)</f>
        <v>24</v>
      </c>
      <c r="L21" s="11">
        <f t="shared" si="5"/>
        <v>37</v>
      </c>
      <c r="M21" s="11">
        <f t="shared" si="5"/>
        <v>0</v>
      </c>
      <c r="N21" s="11">
        <f t="shared" si="5"/>
        <v>61</v>
      </c>
      <c r="O21" s="115">
        <f t="shared" si="5"/>
        <v>8</v>
      </c>
    </row>
    <row r="24" spans="1:15" ht="20.25" customHeight="1" x14ac:dyDescent="0.25">
      <c r="A24" s="146" t="s">
        <v>189</v>
      </c>
      <c r="B24" s="146"/>
      <c r="C24" s="1"/>
      <c r="E24" s="147" t="s">
        <v>186</v>
      </c>
      <c r="F24" s="148"/>
      <c r="G24" s="149"/>
      <c r="J24" s="147" t="s">
        <v>187</v>
      </c>
      <c r="K24" s="148"/>
      <c r="L24" s="148"/>
      <c r="M24" s="149"/>
    </row>
    <row r="25" spans="1:15" ht="20.25" customHeight="1" x14ac:dyDescent="0.25">
      <c r="A25" s="137" t="s">
        <v>190</v>
      </c>
      <c r="B25" s="137"/>
      <c r="C25" s="1"/>
      <c r="E25" s="150"/>
      <c r="F25" s="151"/>
      <c r="G25" s="152"/>
      <c r="J25" s="150"/>
      <c r="K25" s="151"/>
      <c r="L25" s="151"/>
      <c r="M25" s="152"/>
    </row>
    <row r="26" spans="1:15" ht="20.25" x14ac:dyDescent="0.25">
      <c r="A26" s="136" t="s">
        <v>191</v>
      </c>
      <c r="B26" s="136"/>
      <c r="C26" s="1"/>
    </row>
    <row r="27" spans="1:15" ht="20.25" x14ac:dyDescent="0.25">
      <c r="A27" s="138" t="s">
        <v>192</v>
      </c>
      <c r="B27" s="138"/>
      <c r="C27" s="1"/>
    </row>
    <row r="28" spans="1:15" x14ac:dyDescent="0.2">
      <c r="B28" s="1"/>
      <c r="C28" s="1"/>
    </row>
    <row r="29" spans="1:15" x14ac:dyDescent="0.2">
      <c r="B29" s="1"/>
      <c r="C29" s="1"/>
    </row>
    <row r="30" spans="1:15" x14ac:dyDescent="0.2">
      <c r="B30" s="1"/>
      <c r="C30" s="1"/>
    </row>
    <row r="31" spans="1:15" x14ac:dyDescent="0.2">
      <c r="B31" s="1"/>
      <c r="C31" s="1"/>
    </row>
    <row r="32" spans="1:15" x14ac:dyDescent="0.2">
      <c r="B32" s="1"/>
      <c r="C32" s="1"/>
    </row>
    <row r="33" spans="2:3" x14ac:dyDescent="0.2">
      <c r="B33" s="1"/>
      <c r="C33" s="1"/>
    </row>
    <row r="34" spans="2:3" x14ac:dyDescent="0.2">
      <c r="B34" s="1"/>
      <c r="C34" s="1"/>
    </row>
    <row r="35" spans="2:3" x14ac:dyDescent="0.2">
      <c r="B35" s="1"/>
      <c r="C35" s="1"/>
    </row>
    <row r="36" spans="2:3" x14ac:dyDescent="0.2">
      <c r="B36" s="1"/>
      <c r="C36" s="1"/>
    </row>
    <row r="37" spans="2:3" x14ac:dyDescent="0.2">
      <c r="B37" s="1"/>
      <c r="C37" s="1"/>
    </row>
    <row r="38" spans="2:3" x14ac:dyDescent="0.2">
      <c r="B38" s="1"/>
      <c r="C38" s="1"/>
    </row>
    <row r="39" spans="2:3" x14ac:dyDescent="0.2">
      <c r="B39" s="1"/>
      <c r="C39" s="1"/>
    </row>
    <row r="40" spans="2:3" x14ac:dyDescent="0.2">
      <c r="B40" s="1"/>
    </row>
  </sheetData>
  <mergeCells count="7">
    <mergeCell ref="E24:G25"/>
    <mergeCell ref="J24:M25"/>
    <mergeCell ref="A27:B27"/>
    <mergeCell ref="A21:B21"/>
    <mergeCell ref="A26:B26"/>
    <mergeCell ref="A25:B25"/>
    <mergeCell ref="A24:B24"/>
  </mergeCells>
  <pageMargins left="0.7" right="0.7" top="0.75" bottom="0.75" header="0.3" footer="0.3"/>
  <ignoredErrors>
    <ignoredError sqref="G2:G20" formulaRange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BA07-1CD6-604D-AF12-CF5C36AECF4E}">
  <dimension ref="A3:N28"/>
  <sheetViews>
    <sheetView zoomScale="91" zoomScaleNormal="100" workbookViewId="0">
      <selection activeCell="H17" sqref="H17"/>
    </sheetView>
  </sheetViews>
  <sheetFormatPr defaultColWidth="10.89453125" defaultRowHeight="15" x14ac:dyDescent="0.2"/>
  <cols>
    <col min="1" max="1" width="29.45703125" customWidth="1"/>
    <col min="2" max="2" width="19.234375" bestFit="1" customWidth="1"/>
    <col min="4" max="4" width="29.32421875" bestFit="1" customWidth="1"/>
    <col min="5" max="5" width="22.1953125" bestFit="1" customWidth="1"/>
    <col min="7" max="7" width="31.07421875" bestFit="1" customWidth="1"/>
    <col min="8" max="8" width="19.1015625" bestFit="1" customWidth="1"/>
    <col min="10" max="10" width="31.07421875" bestFit="1" customWidth="1"/>
    <col min="11" max="11" width="22.05859375" bestFit="1" customWidth="1"/>
    <col min="12" max="12" width="12.5078125" bestFit="1" customWidth="1"/>
  </cols>
  <sheetData>
    <row r="3" spans="1:14" ht="27" x14ac:dyDescent="0.4">
      <c r="A3" s="170" t="s">
        <v>610</v>
      </c>
      <c r="B3" s="170"/>
      <c r="C3" s="21"/>
      <c r="D3" s="170" t="s">
        <v>611</v>
      </c>
      <c r="E3" s="170"/>
      <c r="F3" s="21"/>
      <c r="G3" s="170" t="s">
        <v>612</v>
      </c>
      <c r="H3" s="170"/>
      <c r="I3" s="21"/>
      <c r="J3" s="170" t="s">
        <v>613</v>
      </c>
      <c r="K3" s="170"/>
      <c r="L3" s="21"/>
      <c r="M3" s="21"/>
      <c r="N3" s="21"/>
    </row>
    <row r="4" spans="1:14" ht="27" x14ac:dyDescent="0.4">
      <c r="A4" s="22" t="s">
        <v>256</v>
      </c>
      <c r="B4" s="33">
        <f>SUM('GEA 1A'!L28+'GEA 1B'!K32+'GEA 1C'!M28+'GEA 1D'!K29+'GEA 1E'!K30)</f>
        <v>227</v>
      </c>
      <c r="C4" s="21"/>
      <c r="D4" s="22" t="s">
        <v>256</v>
      </c>
      <c r="E4" s="33">
        <f>SUM('CG2P 2'!M28+'GC2F 2'!K21+GPRH2!J23+'GEMA 2'!J25)</f>
        <v>161</v>
      </c>
      <c r="F4" s="21"/>
      <c r="G4" s="22" t="s">
        <v>256</v>
      </c>
      <c r="H4" s="33">
        <f>SUM('GEMA 3'!L17+'GC2F 3 '!I14+'CG2P 3 '!K17+'GPRH 3 '!J21)</f>
        <v>113</v>
      </c>
      <c r="I4" s="21"/>
      <c r="J4" s="22" t="s">
        <v>256</v>
      </c>
      <c r="K4" s="33">
        <f>SUM(B4+E4+H4)</f>
        <v>501</v>
      </c>
      <c r="L4" s="21" t="s">
        <v>614</v>
      </c>
      <c r="M4" s="21"/>
      <c r="N4" s="21"/>
    </row>
    <row r="5" spans="1:14" ht="27" x14ac:dyDescent="0.4">
      <c r="A5" s="22" t="s">
        <v>147</v>
      </c>
      <c r="B5" s="33">
        <f>SUM('GEA 1A'!M28+'GEA 1B'!L32+'GEA 1C'!N28+'GEA 1D'!L29+'GEA 1E'!L30)</f>
        <v>71</v>
      </c>
      <c r="C5" s="21"/>
      <c r="D5" s="22" t="s">
        <v>147</v>
      </c>
      <c r="E5" s="33">
        <f>SUM('CG2P 2'!N28+'GC2F 2'!L21+GPRH2!K23+'GEMA 2'!K25)</f>
        <v>166</v>
      </c>
      <c r="F5" s="21"/>
      <c r="G5" s="22" t="s">
        <v>147</v>
      </c>
      <c r="H5" s="33">
        <f>SUM('CG2P 3 '!L17+'GC2F 3 '!J14+'GPRH 3 '!K21+'GEMA 3'!M17)</f>
        <v>114</v>
      </c>
      <c r="I5" s="21"/>
      <c r="J5" s="22" t="s">
        <v>147</v>
      </c>
      <c r="K5" s="101">
        <f>SUM(B5+E5+H5)</f>
        <v>351</v>
      </c>
      <c r="L5" s="41" t="s">
        <v>615</v>
      </c>
      <c r="M5" s="21"/>
      <c r="N5" s="21"/>
    </row>
    <row r="6" spans="1:14" ht="27" x14ac:dyDescent="0.4">
      <c r="A6" s="22" t="s">
        <v>148</v>
      </c>
      <c r="B6" s="33">
        <f>SUM('GEA 1A'!N28+'GEA 1B'!M32+'GEA 1C'!O28+'GEA 1D'!M29+'GEA 1E'!M30)</f>
        <v>81</v>
      </c>
      <c r="C6" s="21"/>
      <c r="D6" s="22" t="s">
        <v>148</v>
      </c>
      <c r="E6" s="33">
        <f>SUM('CG2P 2'!O28+'GC2F 2'!M21+GPRH2!L23+'GEMA 2'!L25)</f>
        <v>86</v>
      </c>
      <c r="F6" s="21"/>
      <c r="G6" s="22" t="s">
        <v>148</v>
      </c>
      <c r="H6" s="33">
        <f>SUM('CG2P 3 '!M17+'GC2F 3 '!K14+'GPRH 3 '!L21+'GEMA 3'!N17)</f>
        <v>111</v>
      </c>
      <c r="I6" s="21"/>
      <c r="J6" s="22" t="s">
        <v>148</v>
      </c>
      <c r="K6" s="33">
        <f>SUM(B6+E6+H6-E18)</f>
        <v>277.12</v>
      </c>
      <c r="L6" s="21" t="s">
        <v>614</v>
      </c>
      <c r="M6" s="21"/>
      <c r="N6" s="21"/>
    </row>
    <row r="7" spans="1:14" ht="27" x14ac:dyDescent="0.4">
      <c r="A7" s="22" t="s">
        <v>149</v>
      </c>
      <c r="B7" s="33">
        <f>SUM('GEA 1A'!O28+'GEA 1B'!N32+'GEA 1C'!P28+'GEA 1D'!N29+'GEA 1E'!N30)</f>
        <v>10</v>
      </c>
      <c r="C7" s="21"/>
      <c r="D7" s="22" t="s">
        <v>149</v>
      </c>
      <c r="E7" s="33">
        <f>SUM('CG2P 2'!P28+'GC2F 2'!N21+GPRH2!M23+'GEMA 2'!M25)</f>
        <v>139.53</v>
      </c>
      <c r="F7" s="21"/>
      <c r="G7" s="22" t="s">
        <v>149</v>
      </c>
      <c r="H7" s="33">
        <f>SUM('CG2P 3 '!N17+'GC2F 3 '!L14+'GPRH 3 '!M21+'GEMA 3'!O17)</f>
        <v>24</v>
      </c>
      <c r="I7" s="21"/>
      <c r="J7" s="22" t="s">
        <v>616</v>
      </c>
      <c r="K7" s="33">
        <f>SUM(B7+E7+H7+K5)</f>
        <v>524.53</v>
      </c>
      <c r="L7" s="21" t="s">
        <v>614</v>
      </c>
      <c r="M7" s="21"/>
      <c r="N7" s="21"/>
    </row>
    <row r="8" spans="1:14" ht="27" x14ac:dyDescent="0.4">
      <c r="A8" s="22" t="s">
        <v>308</v>
      </c>
      <c r="B8" s="33">
        <f>SUM(B4:B7)</f>
        <v>389</v>
      </c>
      <c r="C8" s="21"/>
      <c r="D8" s="22" t="s">
        <v>308</v>
      </c>
      <c r="E8" s="33">
        <f>SUM(E4:E7)</f>
        <v>552.53</v>
      </c>
      <c r="F8" s="21"/>
      <c r="G8" s="22" t="s">
        <v>308</v>
      </c>
      <c r="H8" s="33">
        <f>SUM(H4:H7)</f>
        <v>362</v>
      </c>
      <c r="I8" s="21"/>
      <c r="J8" s="22" t="s">
        <v>308</v>
      </c>
      <c r="K8" s="33">
        <f>SUM(B8+E8+H8)</f>
        <v>1303.53</v>
      </c>
      <c r="L8" s="21"/>
      <c r="M8" s="21"/>
      <c r="N8" s="21"/>
    </row>
    <row r="9" spans="1:14" ht="27" x14ac:dyDescent="0.4">
      <c r="A9" s="22" t="s">
        <v>617</v>
      </c>
      <c r="B9" s="102">
        <f>SUM('GEA 1A'!H28+'GEA 1B'!G32+'GEA 1C'!I28+'GEA 1D'!G29+'GEA 1E'!G30)</f>
        <v>66</v>
      </c>
      <c r="C9" s="21"/>
      <c r="D9" s="22" t="s">
        <v>617</v>
      </c>
      <c r="E9" s="102">
        <f>SUM('CG2P 2'!I28+'GC2F 2'!G21+GPRH2!F23+'GEMA 2'!F25)</f>
        <v>70</v>
      </c>
      <c r="F9" s="21"/>
      <c r="G9" s="22" t="s">
        <v>617</v>
      </c>
      <c r="H9" s="102">
        <f>SUM('CG2P 3 '!G17+'GC2F 3 '!E14+'GPRH 3 '!F21+'GEMA 3'!H17)</f>
        <v>41</v>
      </c>
      <c r="I9" s="21"/>
      <c r="J9" s="22" t="s">
        <v>617</v>
      </c>
      <c r="K9" s="102">
        <f>SUM('GEA 1A'!H28+'GEA 1B'!G32+'GEA 1C'!I28+'GEA 1D'!G29+'GEA 1E'!G30+'CG2P 2'!I28+'GC2F 2'!G21+GPRH2!F23+'GEMA 2'!F25+'CG2P 3 '!G17+'GC2F 3 '!E14+'GPRH 3 '!F21+'GEMA 3'!H17)</f>
        <v>177</v>
      </c>
      <c r="L9" s="21"/>
      <c r="M9" s="21"/>
      <c r="N9" s="21"/>
    </row>
    <row r="10" spans="1:14" ht="27" x14ac:dyDescent="0.4">
      <c r="A10" s="22" t="s">
        <v>618</v>
      </c>
      <c r="B10" s="102">
        <f>SUM('GEA 1A'!I28+'GEA 1B'!H32+'GEA 1C'!J28+'GEA 1D'!H29+'GEA 1E'!H30)</f>
        <v>19</v>
      </c>
      <c r="C10" s="21"/>
      <c r="D10" s="22" t="s">
        <v>618</v>
      </c>
      <c r="E10" s="102">
        <f>SUM('CG2P 2'!J28+'GC2F 2'!H21+GPRH2!G23+'GEMA 2'!G25)</f>
        <v>77</v>
      </c>
      <c r="F10" s="21"/>
      <c r="G10" s="22" t="s">
        <v>618</v>
      </c>
      <c r="H10" s="102">
        <f>SUM('CG2P 3 '!H17+'GC2F 3 '!F14+'GPRH 3 '!G21+'GEMA 3'!I17)</f>
        <v>59</v>
      </c>
      <c r="I10" s="21"/>
      <c r="J10" s="22" t="s">
        <v>618</v>
      </c>
      <c r="K10" s="102">
        <f>SUM('GEA 1A'!I28,'GEA 1B'!H32,'GEA 1C'!J28,'GEA 1D'!H29,'GEA 1E'!H30,'CG2P 2'!J28,'GC2F 2'!H21,'GEMA 2'!G25,GPRH2!G23,'CG2P 3 '!H17,'GC2F 3 '!F14,'GEMA 3'!I17,'GPRH 3 '!G21)</f>
        <v>155</v>
      </c>
      <c r="L10" s="21"/>
      <c r="M10" s="21"/>
      <c r="N10" s="21"/>
    </row>
    <row r="11" spans="1:14" ht="27" x14ac:dyDescent="0.4">
      <c r="A11" s="22" t="s">
        <v>619</v>
      </c>
      <c r="B11" s="102">
        <f>SUM('GEA 1A'!J28+'GEA 1B'!I32+'GEA 1C'!K28+'GEA 1D'!I29+'GEA 1E'!I30)</f>
        <v>85</v>
      </c>
      <c r="C11" s="21"/>
      <c r="D11" s="22" t="s">
        <v>619</v>
      </c>
      <c r="E11" s="23">
        <f>SUM('CG2P 2'!K28+'GC2F 2'!I21+GPRH2!H23+'GEMA 2'!H25)</f>
        <v>147</v>
      </c>
      <c r="F11" s="21"/>
      <c r="G11" s="22" t="s">
        <v>619</v>
      </c>
      <c r="H11" s="23">
        <f>SUM('CG2P 3 '!I17+'GC2F 3 '!G14+'GPRH 3 '!H21+'GEMA 3'!J17)</f>
        <v>100</v>
      </c>
      <c r="I11" s="21"/>
      <c r="J11" s="22" t="s">
        <v>619</v>
      </c>
      <c r="K11" s="102">
        <f>SUM(B11+E11+H11)</f>
        <v>332</v>
      </c>
      <c r="L11" s="21"/>
      <c r="M11" s="21"/>
      <c r="N11" s="21"/>
    </row>
    <row r="12" spans="1:14" ht="27" x14ac:dyDescent="0.4">
      <c r="A12" s="22" t="s">
        <v>151</v>
      </c>
      <c r="B12" s="23">
        <f>SUM('GEA 1A'!Q28+'GEA 1B'!P32+'GEA 1C'!R28+'GEA 1D'!P29+'GEA 1E'!P30)</f>
        <v>65</v>
      </c>
      <c r="C12" s="21"/>
      <c r="D12" s="22" t="s">
        <v>151</v>
      </c>
      <c r="E12" s="23">
        <f>'CG2P 2'!R28+'GC2F 2'!P21+GPRH2!O23+'GEMA 2'!O25</f>
        <v>72</v>
      </c>
      <c r="F12" s="21"/>
      <c r="G12" s="22" t="s">
        <v>151</v>
      </c>
      <c r="H12" s="23">
        <f>SUM('CG2P 3 '!P17+'GPRH 3 '!O21+'GEMA 3'!Q17+'GC2F 3 '!N14)</f>
        <v>41</v>
      </c>
      <c r="I12" s="21"/>
      <c r="J12" s="22" t="s">
        <v>151</v>
      </c>
      <c r="K12" s="23">
        <f>SUM(B12+E12+H12)</f>
        <v>178</v>
      </c>
      <c r="L12" s="21"/>
      <c r="M12" s="21"/>
      <c r="N12" s="21"/>
    </row>
    <row r="13" spans="1:14" ht="27" x14ac:dyDescent="0.4">
      <c r="A13" s="21"/>
      <c r="B13" s="21"/>
      <c r="C13" s="21"/>
      <c r="F13" s="21"/>
      <c r="G13" s="21"/>
      <c r="H13" s="21"/>
      <c r="I13" s="21"/>
      <c r="L13" s="21"/>
      <c r="M13" s="21"/>
      <c r="N13" s="21"/>
    </row>
    <row r="14" spans="1:14" ht="27" x14ac:dyDescent="0.4">
      <c r="A14" s="21"/>
      <c r="B14" s="21"/>
      <c r="C14" s="21"/>
      <c r="F14" s="21"/>
      <c r="G14" s="21"/>
      <c r="H14" s="21"/>
      <c r="I14" s="21"/>
      <c r="J14" s="118" t="s">
        <v>620</v>
      </c>
      <c r="K14" s="23">
        <f>'CG2P 2'!C36+'GEMA 3'!C24</f>
        <v>22</v>
      </c>
      <c r="L14" s="21"/>
      <c r="M14" s="21"/>
      <c r="N14" s="21"/>
    </row>
    <row r="15" spans="1:14" ht="27" x14ac:dyDescent="0.4">
      <c r="G15" s="21"/>
      <c r="H15" s="21"/>
    </row>
    <row r="16" spans="1:14" ht="24.75" x14ac:dyDescent="0.3">
      <c r="D16" s="171" t="s">
        <v>621</v>
      </c>
      <c r="E16" s="172"/>
    </row>
    <row r="17" spans="4:5" ht="24.75" x14ac:dyDescent="0.3">
      <c r="D17" s="22" t="s">
        <v>308</v>
      </c>
      <c r="E17" s="33">
        <f>K8</f>
        <v>1303.53</v>
      </c>
    </row>
    <row r="18" spans="4:5" ht="24.75" x14ac:dyDescent="0.3">
      <c r="D18" s="22" t="s">
        <v>622</v>
      </c>
      <c r="E18" s="33">
        <f>SUM(0.17+0.18+0.14+0.14+0.11+0.14)</f>
        <v>0.88</v>
      </c>
    </row>
    <row r="19" spans="4:5" ht="24.75" x14ac:dyDescent="0.3">
      <c r="D19" s="22" t="s">
        <v>623</v>
      </c>
      <c r="E19" s="33">
        <f>181.74</f>
        <v>181.74</v>
      </c>
    </row>
    <row r="20" spans="4:5" ht="24.75" x14ac:dyDescent="0.3">
      <c r="D20" s="22" t="s">
        <v>624</v>
      </c>
      <c r="E20" s="33">
        <v>10</v>
      </c>
    </row>
    <row r="21" spans="4:5" ht="24.75" x14ac:dyDescent="0.3">
      <c r="D21" s="22" t="s">
        <v>625</v>
      </c>
      <c r="E21" s="33">
        <v>3</v>
      </c>
    </row>
    <row r="22" spans="4:5" ht="24.75" x14ac:dyDescent="0.3">
      <c r="D22" s="22" t="s">
        <v>626</v>
      </c>
      <c r="E22" s="33">
        <f>E17-E18 -E19 -E20 -E21</f>
        <v>1107.9099999999999</v>
      </c>
    </row>
    <row r="23" spans="4:5" ht="24.75" x14ac:dyDescent="0.3">
      <c r="D23" s="48"/>
      <c r="E23" s="49"/>
    </row>
    <row r="24" spans="4:5" ht="24.75" x14ac:dyDescent="0.3">
      <c r="D24" s="48"/>
      <c r="E24" s="49"/>
    </row>
    <row r="25" spans="4:5" ht="24.75" x14ac:dyDescent="0.3">
      <c r="D25" s="48"/>
      <c r="E25" s="49"/>
    </row>
    <row r="26" spans="4:5" ht="24.75" x14ac:dyDescent="0.3">
      <c r="D26" s="48"/>
      <c r="E26" s="48"/>
    </row>
    <row r="27" spans="4:5" ht="24.75" x14ac:dyDescent="0.3">
      <c r="D27" s="48"/>
      <c r="E27" s="49"/>
    </row>
    <row r="28" spans="4:5" ht="24.75" x14ac:dyDescent="0.3">
      <c r="D28" s="48"/>
      <c r="E28" s="50"/>
    </row>
  </sheetData>
  <mergeCells count="5">
    <mergeCell ref="A3:B3"/>
    <mergeCell ref="D3:E3"/>
    <mergeCell ref="G3:H3"/>
    <mergeCell ref="J3:K3"/>
    <mergeCell ref="D16:E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5605-8AAB-A740-A5FA-C1C574E36912}">
  <dimension ref="H3:J11"/>
  <sheetViews>
    <sheetView workbookViewId="0">
      <selection activeCell="J26" sqref="J26"/>
    </sheetView>
  </sheetViews>
  <sheetFormatPr defaultColWidth="10.76171875" defaultRowHeight="15" x14ac:dyDescent="0.2"/>
  <cols>
    <col min="8" max="8" width="29.19140625" bestFit="1" customWidth="1"/>
    <col min="9" max="9" width="24.078125" bestFit="1" customWidth="1"/>
    <col min="10" max="10" width="29.19140625" bestFit="1" customWidth="1"/>
  </cols>
  <sheetData>
    <row r="3" spans="8:10" ht="24.75" x14ac:dyDescent="0.3">
      <c r="H3" s="173" t="s">
        <v>627</v>
      </c>
      <c r="I3" s="174"/>
      <c r="J3" s="174"/>
    </row>
    <row r="4" spans="8:10" ht="24.75" x14ac:dyDescent="0.3">
      <c r="H4" s="45" t="s">
        <v>628</v>
      </c>
      <c r="I4" s="47">
        <f>143+8+3</f>
        <v>154</v>
      </c>
      <c r="J4" s="45" t="s">
        <v>629</v>
      </c>
    </row>
    <row r="5" spans="8:10" ht="24.75" x14ac:dyDescent="0.3">
      <c r="H5" s="45" t="s">
        <v>628</v>
      </c>
      <c r="I5" s="47">
        <f>10+8</f>
        <v>18</v>
      </c>
      <c r="J5" s="45" t="s">
        <v>148</v>
      </c>
    </row>
    <row r="6" spans="8:10" ht="24.75" x14ac:dyDescent="0.3">
      <c r="H6" s="45" t="s">
        <v>630</v>
      </c>
      <c r="I6" s="47">
        <v>200</v>
      </c>
      <c r="J6" s="45" t="s">
        <v>629</v>
      </c>
    </row>
    <row r="7" spans="8:10" ht="24.75" x14ac:dyDescent="0.3">
      <c r="H7" s="45" t="s">
        <v>631</v>
      </c>
      <c r="I7" s="47">
        <v>13.89</v>
      </c>
      <c r="J7" s="45" t="s">
        <v>149</v>
      </c>
    </row>
    <row r="8" spans="8:10" ht="24.75" x14ac:dyDescent="0.3">
      <c r="H8" s="45" t="s">
        <v>632</v>
      </c>
      <c r="I8" s="47">
        <v>61.25</v>
      </c>
      <c r="J8" s="45" t="s">
        <v>149</v>
      </c>
    </row>
    <row r="9" spans="8:10" ht="24.75" x14ac:dyDescent="0.3">
      <c r="H9" s="45" t="s">
        <v>633</v>
      </c>
      <c r="I9" s="47">
        <v>51</v>
      </c>
      <c r="J9" s="45" t="s">
        <v>629</v>
      </c>
    </row>
    <row r="10" spans="8:10" ht="24.75" x14ac:dyDescent="0.3">
      <c r="H10" s="45" t="s">
        <v>634</v>
      </c>
      <c r="I10" s="47">
        <f>I4+I6-I7-I8-I9+I5</f>
        <v>245.86</v>
      </c>
      <c r="J10" s="45"/>
    </row>
    <row r="11" spans="8:10" ht="24.75" x14ac:dyDescent="0.3">
      <c r="I11" s="46"/>
    </row>
  </sheetData>
  <mergeCells count="1">
    <mergeCell ref="H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7900-990F-3A41-9797-D5945A764236}">
  <dimension ref="C6:J21"/>
  <sheetViews>
    <sheetView workbookViewId="0">
      <selection activeCell="L12" sqref="L12"/>
    </sheetView>
  </sheetViews>
  <sheetFormatPr defaultColWidth="10.76171875" defaultRowHeight="15" x14ac:dyDescent="0.2"/>
  <cols>
    <col min="3" max="3" width="29.19140625" bestFit="1" customWidth="1"/>
    <col min="4" max="4" width="22.1953125" bestFit="1" customWidth="1"/>
    <col min="8" max="8" width="33.62890625" bestFit="1" customWidth="1"/>
    <col min="9" max="9" width="22.1953125" bestFit="1" customWidth="1"/>
  </cols>
  <sheetData>
    <row r="6" spans="3:10" ht="24.75" x14ac:dyDescent="0.3">
      <c r="C6" s="170" t="s">
        <v>635</v>
      </c>
      <c r="D6" s="170"/>
      <c r="H6" s="171" t="s">
        <v>636</v>
      </c>
      <c r="I6" s="172"/>
    </row>
    <row r="7" spans="3:10" ht="24.75" x14ac:dyDescent="0.3">
      <c r="C7" s="22" t="s">
        <v>637</v>
      </c>
      <c r="D7" s="33">
        <f>' CA PHOTO '!E22</f>
        <v>1107.9099999999999</v>
      </c>
      <c r="H7" s="22" t="s">
        <v>638</v>
      </c>
      <c r="I7" s="33">
        <f>' CA PHOTO '!K4+'Marché de Noël'!I4+'Marché de Noël'!I6-'Marché de Noël'!I9-' CA PHOTO '!E20-JPO!E9-JPO!E10-'Conférence '!H13</f>
        <v>179</v>
      </c>
      <c r="J7" t="s">
        <v>614</v>
      </c>
    </row>
    <row r="8" spans="3:10" ht="24.75" x14ac:dyDescent="0.3">
      <c r="C8" s="22" t="s">
        <v>627</v>
      </c>
      <c r="D8" s="33">
        <f>'Marché de Noël'!I10</f>
        <v>245.86</v>
      </c>
      <c r="H8" s="22" t="s">
        <v>147</v>
      </c>
      <c r="I8" s="117">
        <f>' CA PHOTO '!K5</f>
        <v>351</v>
      </c>
      <c r="J8" t="s">
        <v>639</v>
      </c>
    </row>
    <row r="9" spans="3:10" ht="24.75" x14ac:dyDescent="0.3">
      <c r="C9" s="22"/>
      <c r="D9" s="33"/>
      <c r="H9" s="22" t="s">
        <v>616</v>
      </c>
      <c r="I9" s="33">
        <f>' CA PHOTO '!K7-'Marché de Noël'!I7-'Marché de Noël'!I8-' CA PHOTO '!E21-' CA PHOTO '!E19-D17-'Conférence '!H11-'Conférence '!H12</f>
        <v>30.969999999999985</v>
      </c>
      <c r="J9" s="70" t="s">
        <v>614</v>
      </c>
    </row>
    <row r="10" spans="3:10" ht="24.75" x14ac:dyDescent="0.3">
      <c r="C10" s="22" t="s">
        <v>640</v>
      </c>
      <c r="D10" s="33"/>
      <c r="H10" s="22" t="s">
        <v>148</v>
      </c>
      <c r="I10" s="33">
        <f>' CA PHOTO '!K6+'Marché de Noël'!I5-D18-JPO!E8</f>
        <v>257.27</v>
      </c>
      <c r="J10" t="s">
        <v>614</v>
      </c>
    </row>
    <row r="11" spans="3:10" ht="24.75" x14ac:dyDescent="0.3">
      <c r="C11" s="22" t="s">
        <v>308</v>
      </c>
      <c r="D11" s="33">
        <f>SUM(D7:D10)</f>
        <v>1353.77</v>
      </c>
      <c r="H11" s="22" t="s">
        <v>641</v>
      </c>
      <c r="I11" s="33">
        <v>107</v>
      </c>
    </row>
    <row r="12" spans="3:10" ht="24.75" x14ac:dyDescent="0.3">
      <c r="C12" s="48"/>
      <c r="D12" s="48"/>
      <c r="H12" s="22" t="s">
        <v>308</v>
      </c>
      <c r="I12" s="33">
        <f>SUM(I7+I9+I10)</f>
        <v>467.23999999999995</v>
      </c>
    </row>
    <row r="13" spans="3:10" ht="24.75" x14ac:dyDescent="0.3">
      <c r="C13" s="48"/>
      <c r="D13" s="49"/>
      <c r="H13" s="48"/>
      <c r="I13" s="49"/>
    </row>
    <row r="14" spans="3:10" ht="24.75" x14ac:dyDescent="0.3">
      <c r="C14" s="48"/>
      <c r="D14" s="50"/>
      <c r="H14" s="48"/>
      <c r="I14" s="50"/>
    </row>
    <row r="16" spans="3:10" ht="24.75" x14ac:dyDescent="0.3">
      <c r="C16" s="170" t="s">
        <v>642</v>
      </c>
      <c r="D16" s="170"/>
      <c r="H16" s="170" t="s">
        <v>643</v>
      </c>
      <c r="I16" s="170"/>
    </row>
    <row r="17" spans="3:9" ht="24.75" x14ac:dyDescent="0.3">
      <c r="C17" s="22" t="s">
        <v>644</v>
      </c>
      <c r="D17" s="33">
        <f>71.39</f>
        <v>71.39</v>
      </c>
      <c r="H17" s="22" t="s">
        <v>645</v>
      </c>
      <c r="I17" s="33">
        <f>D11</f>
        <v>1353.77</v>
      </c>
    </row>
    <row r="18" spans="3:9" ht="24.75" x14ac:dyDescent="0.3">
      <c r="C18" s="22" t="s">
        <v>646</v>
      </c>
      <c r="D18" s="33">
        <f>23.8+12</f>
        <v>35.799999999999997</v>
      </c>
      <c r="H18" s="22"/>
      <c r="I18" s="33"/>
    </row>
    <row r="19" spans="3:9" ht="24.75" x14ac:dyDescent="0.3">
      <c r="C19" s="22"/>
      <c r="D19" s="33"/>
      <c r="H19" s="22" t="s">
        <v>647</v>
      </c>
      <c r="I19" s="33">
        <f>JPO!E11</f>
        <v>270.64499999999998</v>
      </c>
    </row>
    <row r="20" spans="3:9" ht="24.75" x14ac:dyDescent="0.3">
      <c r="C20" s="22"/>
      <c r="D20" s="33"/>
      <c r="H20" s="22" t="s">
        <v>648</v>
      </c>
      <c r="I20" s="33">
        <f>'Conférence '!H15</f>
        <v>1004.885</v>
      </c>
    </row>
    <row r="21" spans="3:9" ht="24.75" x14ac:dyDescent="0.3">
      <c r="C21" s="22" t="s">
        <v>308</v>
      </c>
      <c r="D21" s="33">
        <f>SUM(D17:D20)</f>
        <v>107.19</v>
      </c>
      <c r="H21" s="22" t="s">
        <v>649</v>
      </c>
      <c r="I21" s="33">
        <f>I17+I18-I19-I20</f>
        <v>78.240000000000009</v>
      </c>
    </row>
  </sheetData>
  <mergeCells count="4">
    <mergeCell ref="C6:D6"/>
    <mergeCell ref="H6:I6"/>
    <mergeCell ref="C16:D16"/>
    <mergeCell ref="H16:I1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FA6C-8306-2E43-99F1-3A21A53D1668}">
  <dimension ref="F5:J16"/>
  <sheetViews>
    <sheetView topLeftCell="D5" zoomScaleNormal="150" zoomScaleSheetLayoutView="100" workbookViewId="0">
      <selection activeCell="H10" sqref="H10:I10"/>
    </sheetView>
  </sheetViews>
  <sheetFormatPr defaultRowHeight="15" x14ac:dyDescent="0.2"/>
  <cols>
    <col min="9" max="9" width="10.22265625" customWidth="1"/>
  </cols>
  <sheetData>
    <row r="5" spans="6:10" ht="28.5" x14ac:dyDescent="0.35">
      <c r="F5" s="178" t="s">
        <v>650</v>
      </c>
      <c r="G5" s="178"/>
      <c r="H5" s="178"/>
      <c r="I5" s="178"/>
    </row>
    <row r="6" spans="6:10" x14ac:dyDescent="0.2">
      <c r="F6" s="175" t="s">
        <v>651</v>
      </c>
      <c r="G6" s="175"/>
      <c r="H6" s="179">
        <f>0.7*'CA Projet '!D11+100</f>
        <v>1047.6389999999999</v>
      </c>
      <c r="I6" s="180"/>
      <c r="J6" s="134"/>
    </row>
    <row r="7" spans="6:10" x14ac:dyDescent="0.2">
      <c r="F7" s="175" t="s">
        <v>652</v>
      </c>
      <c r="G7" s="175"/>
      <c r="H7" s="181">
        <f>'CA Projet '!D17/2</f>
        <v>35.695</v>
      </c>
      <c r="I7" s="176"/>
      <c r="J7" s="133" t="s">
        <v>653</v>
      </c>
    </row>
    <row r="8" spans="6:10" x14ac:dyDescent="0.2">
      <c r="F8" s="175" t="s">
        <v>654</v>
      </c>
      <c r="G8" s="175"/>
      <c r="H8" s="176">
        <f>'CA Projet '!D18/2</f>
        <v>17.899999999999999</v>
      </c>
      <c r="I8" s="177"/>
      <c r="J8" s="133"/>
    </row>
    <row r="9" spans="6:10" x14ac:dyDescent="0.2">
      <c r="F9" s="175" t="s">
        <v>655</v>
      </c>
      <c r="G9" s="175"/>
      <c r="H9" s="181">
        <v>182</v>
      </c>
      <c r="I9" s="176"/>
      <c r="J9" s="133" t="s">
        <v>256</v>
      </c>
    </row>
    <row r="10" spans="6:10" x14ac:dyDescent="0.2">
      <c r="F10" s="182" t="s">
        <v>656</v>
      </c>
      <c r="G10" s="183"/>
      <c r="H10" s="176">
        <v>100</v>
      </c>
      <c r="I10" s="177"/>
      <c r="J10" s="133" t="s">
        <v>657</v>
      </c>
    </row>
    <row r="11" spans="6:10" x14ac:dyDescent="0.2">
      <c r="F11" s="182" t="s">
        <v>658</v>
      </c>
      <c r="G11" s="183"/>
      <c r="H11" s="176">
        <f>56.43</f>
        <v>56.43</v>
      </c>
      <c r="I11" s="177"/>
      <c r="J11" s="133" t="s">
        <v>148</v>
      </c>
    </row>
    <row r="12" spans="6:10" ht="24" customHeight="1" x14ac:dyDescent="0.2">
      <c r="F12" s="184" t="s">
        <v>659</v>
      </c>
      <c r="G12" s="185"/>
      <c r="H12" s="176">
        <v>105.86</v>
      </c>
      <c r="I12" s="177"/>
      <c r="J12" s="133" t="s">
        <v>653</v>
      </c>
    </row>
    <row r="13" spans="6:10" x14ac:dyDescent="0.2">
      <c r="F13" s="182" t="s">
        <v>660</v>
      </c>
      <c r="G13" s="183"/>
      <c r="H13" s="176">
        <v>400</v>
      </c>
      <c r="I13" s="177"/>
      <c r="J13" s="133" t="s">
        <v>256</v>
      </c>
    </row>
    <row r="14" spans="6:10" x14ac:dyDescent="0.2">
      <c r="F14" s="182" t="s">
        <v>661</v>
      </c>
      <c r="G14" s="183"/>
      <c r="H14" s="176">
        <v>107</v>
      </c>
      <c r="I14" s="177"/>
      <c r="J14" s="133" t="s">
        <v>662</v>
      </c>
    </row>
    <row r="15" spans="6:10" x14ac:dyDescent="0.2">
      <c r="F15" s="182" t="s">
        <v>663</v>
      </c>
      <c r="G15" s="183"/>
      <c r="H15" s="180">
        <f>SUM(H7:I14)</f>
        <v>1004.885</v>
      </c>
      <c r="I15" s="186"/>
      <c r="J15" s="134"/>
    </row>
    <row r="16" spans="6:10" x14ac:dyDescent="0.2">
      <c r="F16" s="182" t="s">
        <v>649</v>
      </c>
      <c r="G16" s="183"/>
      <c r="H16" s="180">
        <f>H6-H15</f>
        <v>42.753999999999905</v>
      </c>
      <c r="I16" s="186"/>
      <c r="J16" s="134"/>
    </row>
  </sheetData>
  <mergeCells count="23">
    <mergeCell ref="F16:G16"/>
    <mergeCell ref="H16:I16"/>
    <mergeCell ref="F10:G10"/>
    <mergeCell ref="H10:I10"/>
    <mergeCell ref="F11:G11"/>
    <mergeCell ref="H11:I11"/>
    <mergeCell ref="F15:G15"/>
    <mergeCell ref="H15:I15"/>
    <mergeCell ref="F9:G9"/>
    <mergeCell ref="F13:G13"/>
    <mergeCell ref="F14:G14"/>
    <mergeCell ref="H9:I9"/>
    <mergeCell ref="H13:I13"/>
    <mergeCell ref="H14:I14"/>
    <mergeCell ref="F12:G12"/>
    <mergeCell ref="H12:I12"/>
    <mergeCell ref="F8:G8"/>
    <mergeCell ref="H8:I8"/>
    <mergeCell ref="F5:I5"/>
    <mergeCell ref="F6:G6"/>
    <mergeCell ref="H6:I6"/>
    <mergeCell ref="F7:G7"/>
    <mergeCell ref="H7:I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4306-33BE-E64F-85A3-D89BF5688897}">
  <dimension ref="C4:F12"/>
  <sheetViews>
    <sheetView topLeftCell="A2" zoomScaleNormal="150" zoomScaleSheetLayoutView="100" workbookViewId="0">
      <selection activeCell="E9" sqref="E9:F9"/>
    </sheetView>
  </sheetViews>
  <sheetFormatPr defaultRowHeight="15" x14ac:dyDescent="0.2"/>
  <sheetData>
    <row r="4" spans="3:6" ht="28.5" x14ac:dyDescent="0.35">
      <c r="C4" s="178" t="s">
        <v>664</v>
      </c>
      <c r="D4" s="178"/>
      <c r="E4" s="178"/>
      <c r="F4" s="178"/>
    </row>
    <row r="5" spans="3:6" x14ac:dyDescent="0.2">
      <c r="C5" s="175" t="s">
        <v>651</v>
      </c>
      <c r="D5" s="175"/>
      <c r="E5" s="181">
        <f>0.2*'CA Projet '!D11</f>
        <v>270.75400000000002</v>
      </c>
      <c r="F5" s="181"/>
    </row>
    <row r="6" spans="3:6" x14ac:dyDescent="0.2">
      <c r="C6" s="175" t="s">
        <v>652</v>
      </c>
      <c r="D6" s="175"/>
      <c r="E6" s="181">
        <f>'CA Projet '!D17/2</f>
        <v>35.695</v>
      </c>
      <c r="F6" s="181"/>
    </row>
    <row r="7" spans="3:6" x14ac:dyDescent="0.2">
      <c r="C7" s="175" t="s">
        <v>665</v>
      </c>
      <c r="D7" s="175"/>
      <c r="E7" s="181">
        <f>'CA Projet '!D18/2</f>
        <v>17.899999999999999</v>
      </c>
      <c r="F7" s="181"/>
    </row>
    <row r="8" spans="3:6" x14ac:dyDescent="0.2">
      <c r="C8" s="175" t="s">
        <v>666</v>
      </c>
      <c r="D8" s="175"/>
      <c r="E8" s="181">
        <v>2.0499999999999998</v>
      </c>
      <c r="F8" s="181"/>
    </row>
    <row r="9" spans="3:6" x14ac:dyDescent="0.2">
      <c r="C9" s="175" t="s">
        <v>667</v>
      </c>
      <c r="D9" s="175"/>
      <c r="E9" s="181">
        <f>30+8+12+5+20</f>
        <v>75</v>
      </c>
      <c r="F9" s="181"/>
    </row>
    <row r="10" spans="3:6" x14ac:dyDescent="0.2">
      <c r="C10" s="182" t="s">
        <v>668</v>
      </c>
      <c r="D10" s="183"/>
      <c r="E10" s="176">
        <v>140</v>
      </c>
      <c r="F10" s="177"/>
    </row>
    <row r="11" spans="3:6" x14ac:dyDescent="0.2">
      <c r="C11" s="175" t="s">
        <v>663</v>
      </c>
      <c r="D11" s="175"/>
      <c r="E11" s="181">
        <f>SUM(E6:F10)</f>
        <v>270.64499999999998</v>
      </c>
      <c r="F11" s="181"/>
    </row>
    <row r="12" spans="3:6" x14ac:dyDescent="0.2">
      <c r="C12" s="182" t="s">
        <v>649</v>
      </c>
      <c r="D12" s="183"/>
      <c r="E12" s="176">
        <f>E5-E11</f>
        <v>0.10900000000003729</v>
      </c>
      <c r="F12" s="177"/>
    </row>
  </sheetData>
  <mergeCells count="17">
    <mergeCell ref="C12:D12"/>
    <mergeCell ref="E12:F12"/>
    <mergeCell ref="C8:D8"/>
    <mergeCell ref="E8:F8"/>
    <mergeCell ref="C9:D9"/>
    <mergeCell ref="E9:F9"/>
    <mergeCell ref="C11:D11"/>
    <mergeCell ref="E11:F11"/>
    <mergeCell ref="C10:D10"/>
    <mergeCell ref="E10:F10"/>
    <mergeCell ref="C7:D7"/>
    <mergeCell ref="E7:F7"/>
    <mergeCell ref="C4:F4"/>
    <mergeCell ref="C5:D5"/>
    <mergeCell ref="E5:F5"/>
    <mergeCell ref="C6:D6"/>
    <mergeCell ref="E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2541-27BE-5448-BA30-A2DF7EFEBF83}">
  <dimension ref="A1:Q41"/>
  <sheetViews>
    <sheetView zoomScale="75" workbookViewId="0">
      <selection activeCell="K22" sqref="K22"/>
    </sheetView>
  </sheetViews>
  <sheetFormatPr defaultColWidth="10.89453125" defaultRowHeight="15" x14ac:dyDescent="0.2"/>
  <cols>
    <col min="1" max="1" width="29.0546875" bestFit="1" customWidth="1"/>
    <col min="2" max="2" width="19.1015625" bestFit="1" customWidth="1"/>
    <col min="3" max="3" width="20.84765625" bestFit="1" customWidth="1"/>
    <col min="4" max="4" width="15.6015625" customWidth="1"/>
    <col min="5" max="5" width="14.66015625" customWidth="1"/>
    <col min="6" max="6" width="20.3125" customWidth="1"/>
    <col min="7" max="7" width="20.71484375" customWidth="1"/>
    <col min="8" max="8" width="18.83203125" customWidth="1"/>
    <col min="9" max="9" width="19.7734375" customWidth="1"/>
    <col min="10" max="10" width="15.19921875" customWidth="1"/>
    <col min="11" max="11" width="16.54296875" bestFit="1" customWidth="1"/>
    <col min="12" max="14" width="13.98828125" bestFit="1" customWidth="1"/>
    <col min="15" max="15" width="13.046875" bestFit="1" customWidth="1"/>
    <col min="16" max="16" width="17.484375" customWidth="1"/>
    <col min="17" max="17" width="21.5234375" customWidth="1"/>
  </cols>
  <sheetData>
    <row r="1" spans="1:17" ht="80.099999999999994" customHeight="1" x14ac:dyDescent="0.3">
      <c r="A1" s="66" t="s">
        <v>5</v>
      </c>
      <c r="B1" s="66" t="s">
        <v>6</v>
      </c>
      <c r="C1" s="94" t="s">
        <v>137</v>
      </c>
      <c r="D1" s="94" t="s">
        <v>138</v>
      </c>
      <c r="E1" s="95" t="s">
        <v>139</v>
      </c>
      <c r="F1" s="94" t="s">
        <v>140</v>
      </c>
      <c r="G1" s="95" t="s">
        <v>141</v>
      </c>
      <c r="H1" s="94" t="s">
        <v>142</v>
      </c>
      <c r="I1" s="95" t="s">
        <v>143</v>
      </c>
      <c r="J1" s="10" t="s">
        <v>144</v>
      </c>
      <c r="K1" s="10" t="s">
        <v>145</v>
      </c>
      <c r="L1" s="10" t="s">
        <v>146</v>
      </c>
      <c r="M1" s="10" t="s">
        <v>147</v>
      </c>
      <c r="N1" s="10" t="s">
        <v>148</v>
      </c>
      <c r="O1" s="10" t="s">
        <v>149</v>
      </c>
      <c r="P1" s="10" t="s">
        <v>150</v>
      </c>
      <c r="Q1" s="10" t="s">
        <v>151</v>
      </c>
    </row>
    <row r="2" spans="1:17" ht="20.25" x14ac:dyDescent="0.25">
      <c r="A2" s="55" t="s">
        <v>152</v>
      </c>
      <c r="B2" s="55" t="s">
        <v>153</v>
      </c>
      <c r="C2" s="55"/>
      <c r="D2" s="55"/>
      <c r="E2" s="55"/>
      <c r="F2" s="55"/>
      <c r="G2" s="55"/>
      <c r="H2" s="55">
        <f>SUM(C2,D2,F2)</f>
        <v>0</v>
      </c>
      <c r="I2" s="55">
        <f>SUM(E2,G2)</f>
        <v>0</v>
      </c>
      <c r="J2" s="55">
        <f>SUM(H2:I2)</f>
        <v>0</v>
      </c>
      <c r="K2" s="55"/>
      <c r="L2" s="56"/>
      <c r="M2" s="56"/>
      <c r="N2" s="56"/>
      <c r="O2" s="56"/>
      <c r="P2" s="56">
        <f>SUM(L2:O2)</f>
        <v>0</v>
      </c>
      <c r="Q2" s="55"/>
    </row>
    <row r="3" spans="1:17" ht="20.25" x14ac:dyDescent="0.25">
      <c r="A3" s="57" t="s">
        <v>154</v>
      </c>
      <c r="B3" s="57" t="s">
        <v>155</v>
      </c>
      <c r="C3" s="57"/>
      <c r="D3" s="57"/>
      <c r="E3" s="57"/>
      <c r="F3" s="57"/>
      <c r="G3" s="57"/>
      <c r="H3" s="57">
        <f>SUM(C3,D3,F3)</f>
        <v>0</v>
      </c>
      <c r="I3" s="57">
        <f t="shared" ref="I3:I27" si="0">SUM(E3,G3)</f>
        <v>0</v>
      </c>
      <c r="J3" s="57">
        <f t="shared" ref="J3:J27" si="1">SUM(H3:I3)</f>
        <v>0</v>
      </c>
      <c r="K3" s="57"/>
      <c r="L3" s="58"/>
      <c r="M3" s="58"/>
      <c r="N3" s="58"/>
      <c r="O3" s="58"/>
      <c r="P3" s="58">
        <f t="shared" ref="P3:P27" si="2">SUM(L3:O3)</f>
        <v>0</v>
      </c>
      <c r="Q3" s="57"/>
    </row>
    <row r="4" spans="1:17" ht="20.25" x14ac:dyDescent="0.25">
      <c r="A4" s="59" t="s">
        <v>156</v>
      </c>
      <c r="B4" s="59" t="s">
        <v>157</v>
      </c>
      <c r="C4" s="59"/>
      <c r="D4" s="59"/>
      <c r="E4" s="59"/>
      <c r="F4" s="59"/>
      <c r="G4" s="59"/>
      <c r="H4" s="59">
        <f>SUM(C4,D4,F4)</f>
        <v>0</v>
      </c>
      <c r="I4" s="59">
        <f t="shared" si="0"/>
        <v>0</v>
      </c>
      <c r="J4" s="59">
        <f t="shared" si="1"/>
        <v>0</v>
      </c>
      <c r="K4" s="59"/>
      <c r="L4" s="60"/>
      <c r="M4" s="60"/>
      <c r="N4" s="60"/>
      <c r="O4" s="60"/>
      <c r="P4" s="60">
        <f t="shared" si="2"/>
        <v>0</v>
      </c>
      <c r="Q4" s="59"/>
    </row>
    <row r="5" spans="1:17" ht="20.25" x14ac:dyDescent="0.25">
      <c r="A5" s="59" t="s">
        <v>158</v>
      </c>
      <c r="B5" s="59" t="s">
        <v>159</v>
      </c>
      <c r="C5" s="59"/>
      <c r="D5" s="59"/>
      <c r="E5" s="59"/>
      <c r="F5" s="59"/>
      <c r="G5" s="59"/>
      <c r="H5" s="59">
        <f>SUM(C5,D5,F5)</f>
        <v>0</v>
      </c>
      <c r="I5" s="59">
        <f t="shared" si="0"/>
        <v>0</v>
      </c>
      <c r="J5" s="59">
        <f t="shared" si="1"/>
        <v>0</v>
      </c>
      <c r="K5" s="59"/>
      <c r="L5" s="60"/>
      <c r="M5" s="60"/>
      <c r="N5" s="60"/>
      <c r="O5" s="60"/>
      <c r="P5" s="60">
        <f t="shared" si="2"/>
        <v>0</v>
      </c>
      <c r="Q5" s="59"/>
    </row>
    <row r="6" spans="1:17" ht="20.25" x14ac:dyDescent="0.25">
      <c r="A6" s="55" t="s">
        <v>160</v>
      </c>
      <c r="B6" s="55" t="s">
        <v>161</v>
      </c>
      <c r="C6" s="55"/>
      <c r="D6" s="55"/>
      <c r="E6" s="55"/>
      <c r="F6" s="55"/>
      <c r="G6" s="55"/>
      <c r="H6" s="55">
        <f>SUM(C6,D6,F6)</f>
        <v>0</v>
      </c>
      <c r="I6" s="55">
        <f t="shared" si="0"/>
        <v>0</v>
      </c>
      <c r="J6" s="55">
        <f t="shared" si="1"/>
        <v>0</v>
      </c>
      <c r="K6" s="55"/>
      <c r="L6" s="56"/>
      <c r="M6" s="56"/>
      <c r="N6" s="56"/>
      <c r="O6" s="56"/>
      <c r="P6" s="56">
        <f t="shared" si="2"/>
        <v>0</v>
      </c>
      <c r="Q6" s="55"/>
    </row>
    <row r="7" spans="1:17" ht="20.25" x14ac:dyDescent="0.25">
      <c r="A7" s="3" t="s">
        <v>7</v>
      </c>
      <c r="B7" s="3" t="s">
        <v>8</v>
      </c>
      <c r="C7" s="3">
        <v>1</v>
      </c>
      <c r="D7" s="3"/>
      <c r="E7" s="3"/>
      <c r="F7" s="3"/>
      <c r="G7" s="3"/>
      <c r="H7" s="3">
        <f>SUM(C7,D7,F7)</f>
        <v>1</v>
      </c>
      <c r="I7" s="3">
        <f t="shared" si="0"/>
        <v>0</v>
      </c>
      <c r="J7" s="3">
        <f>SUM(H7:I7)</f>
        <v>1</v>
      </c>
      <c r="K7" s="3" t="str">
        <f>L1</f>
        <v xml:space="preserve">Espèce </v>
      </c>
      <c r="L7" s="61">
        <v>5</v>
      </c>
      <c r="M7" s="61"/>
      <c r="N7" s="61"/>
      <c r="O7" s="61"/>
      <c r="P7" s="61">
        <f t="shared" si="2"/>
        <v>5</v>
      </c>
      <c r="Q7" s="3">
        <v>1</v>
      </c>
    </row>
    <row r="8" spans="1:17" ht="20.25" x14ac:dyDescent="0.25">
      <c r="A8" s="59" t="s">
        <v>162</v>
      </c>
      <c r="B8" s="59" t="s">
        <v>163</v>
      </c>
      <c r="C8" s="59"/>
      <c r="D8" s="59"/>
      <c r="E8" s="59"/>
      <c r="F8" s="59"/>
      <c r="G8" s="59"/>
      <c r="H8" s="59">
        <f>SUM(C8,D8,F8)</f>
        <v>0</v>
      </c>
      <c r="I8" s="59">
        <f t="shared" si="0"/>
        <v>0</v>
      </c>
      <c r="J8" s="59">
        <f t="shared" si="1"/>
        <v>0</v>
      </c>
      <c r="K8" s="59"/>
      <c r="L8" s="60"/>
      <c r="M8" s="60"/>
      <c r="N8" s="60"/>
      <c r="O8" s="60"/>
      <c r="P8" s="60">
        <f t="shared" si="2"/>
        <v>0</v>
      </c>
      <c r="Q8" s="59"/>
    </row>
    <row r="9" spans="1:17" ht="20.25" x14ac:dyDescent="0.25">
      <c r="A9" s="55" t="s">
        <v>164</v>
      </c>
      <c r="B9" s="55" t="s">
        <v>165</v>
      </c>
      <c r="C9" s="55"/>
      <c r="D9" s="55"/>
      <c r="E9" s="55"/>
      <c r="F9" s="55"/>
      <c r="G9" s="55"/>
      <c r="H9" s="55">
        <f>SUM(C9,D9,F9)</f>
        <v>0</v>
      </c>
      <c r="I9" s="55">
        <f t="shared" si="0"/>
        <v>0</v>
      </c>
      <c r="J9" s="55">
        <f t="shared" si="1"/>
        <v>0</v>
      </c>
      <c r="K9" s="55"/>
      <c r="L9" s="56"/>
      <c r="M9" s="56"/>
      <c r="N9" s="56"/>
      <c r="O9" s="56"/>
      <c r="P9" s="56">
        <f t="shared" si="2"/>
        <v>0</v>
      </c>
      <c r="Q9" s="55"/>
    </row>
    <row r="10" spans="1:17" ht="20.25" x14ac:dyDescent="0.25">
      <c r="A10" s="55" t="s">
        <v>166</v>
      </c>
      <c r="B10" s="55" t="s">
        <v>167</v>
      </c>
      <c r="C10" s="55"/>
      <c r="D10" s="55"/>
      <c r="E10" s="55"/>
      <c r="F10" s="55"/>
      <c r="G10" s="55"/>
      <c r="H10" s="55">
        <f>SUM(C10,D10,F10)</f>
        <v>0</v>
      </c>
      <c r="I10" s="55">
        <f t="shared" si="0"/>
        <v>0</v>
      </c>
      <c r="J10" s="55">
        <f t="shared" si="1"/>
        <v>0</v>
      </c>
      <c r="K10" s="55"/>
      <c r="L10" s="56"/>
      <c r="M10" s="56"/>
      <c r="N10" s="56"/>
      <c r="O10" s="56"/>
      <c r="P10" s="56">
        <f t="shared" si="2"/>
        <v>0</v>
      </c>
      <c r="Q10" s="55"/>
    </row>
    <row r="11" spans="1:17" ht="20.25" x14ac:dyDescent="0.25">
      <c r="A11" s="3" t="s">
        <v>17</v>
      </c>
      <c r="B11" s="3" t="s">
        <v>18</v>
      </c>
      <c r="C11" s="3">
        <v>1</v>
      </c>
      <c r="D11" s="3"/>
      <c r="E11" s="3">
        <v>1</v>
      </c>
      <c r="F11" s="3"/>
      <c r="G11" s="3">
        <v>1</v>
      </c>
      <c r="H11" s="3">
        <f>SUM(C11,D11,F11)</f>
        <v>1</v>
      </c>
      <c r="I11" s="3">
        <f t="shared" si="0"/>
        <v>2</v>
      </c>
      <c r="J11" s="3">
        <f t="shared" si="1"/>
        <v>3</v>
      </c>
      <c r="K11" s="3" t="str">
        <f>N1</f>
        <v>Paypal</v>
      </c>
      <c r="L11" s="61"/>
      <c r="M11" s="61"/>
      <c r="N11" s="61">
        <v>11</v>
      </c>
      <c r="O11" s="61"/>
      <c r="P11" s="61">
        <f t="shared" si="2"/>
        <v>11</v>
      </c>
      <c r="Q11" s="3">
        <v>1</v>
      </c>
    </row>
    <row r="12" spans="1:17" ht="20.25" x14ac:dyDescent="0.25">
      <c r="A12" s="55" t="s">
        <v>168</v>
      </c>
      <c r="B12" s="55" t="s">
        <v>42</v>
      </c>
      <c r="C12" s="55"/>
      <c r="D12" s="55"/>
      <c r="E12" s="55"/>
      <c r="F12" s="55"/>
      <c r="G12" s="55"/>
      <c r="H12" s="55">
        <f>SUM(C12,D12,F12)</f>
        <v>0</v>
      </c>
      <c r="I12" s="55">
        <f t="shared" si="0"/>
        <v>0</v>
      </c>
      <c r="J12" s="55">
        <f t="shared" si="1"/>
        <v>0</v>
      </c>
      <c r="K12" s="55"/>
      <c r="L12" s="56"/>
      <c r="M12" s="56"/>
      <c r="N12" s="56"/>
      <c r="O12" s="56"/>
      <c r="P12" s="56">
        <f t="shared" si="2"/>
        <v>0</v>
      </c>
      <c r="Q12" s="55"/>
    </row>
    <row r="13" spans="1:17" ht="20.25" x14ac:dyDescent="0.25">
      <c r="A13" s="3" t="s">
        <v>27</v>
      </c>
      <c r="B13" s="3" t="s">
        <v>28</v>
      </c>
      <c r="C13" s="3">
        <v>1</v>
      </c>
      <c r="D13" s="3"/>
      <c r="E13" s="3">
        <v>1</v>
      </c>
      <c r="F13" s="3"/>
      <c r="G13" s="3"/>
      <c r="H13" s="3">
        <f>SUM(C13,D13,F13)</f>
        <v>1</v>
      </c>
      <c r="I13" s="3">
        <f t="shared" si="0"/>
        <v>1</v>
      </c>
      <c r="J13" s="3">
        <f t="shared" si="1"/>
        <v>2</v>
      </c>
      <c r="K13" s="3" t="str">
        <f>M1</f>
        <v>Paylib</v>
      </c>
      <c r="L13" s="61"/>
      <c r="M13" s="71">
        <v>8</v>
      </c>
      <c r="N13" s="61"/>
      <c r="O13" s="61"/>
      <c r="P13" s="61">
        <f t="shared" si="2"/>
        <v>8</v>
      </c>
      <c r="Q13" s="3">
        <v>1</v>
      </c>
    </row>
    <row r="14" spans="1:17" ht="20.25" x14ac:dyDescent="0.25">
      <c r="A14" s="55" t="s">
        <v>169</v>
      </c>
      <c r="B14" s="55" t="s">
        <v>170</v>
      </c>
      <c r="C14" s="55"/>
      <c r="D14" s="55"/>
      <c r="E14" s="55"/>
      <c r="F14" s="55"/>
      <c r="G14" s="55"/>
      <c r="H14" s="55">
        <f>SUM(C14,D14,F14)</f>
        <v>0</v>
      </c>
      <c r="I14" s="55">
        <f t="shared" si="0"/>
        <v>0</v>
      </c>
      <c r="J14" s="55">
        <f t="shared" si="1"/>
        <v>0</v>
      </c>
      <c r="K14" s="55"/>
      <c r="L14" s="56"/>
      <c r="M14" s="56"/>
      <c r="N14" s="56"/>
      <c r="O14" s="56"/>
      <c r="P14" s="56">
        <f t="shared" si="2"/>
        <v>0</v>
      </c>
      <c r="Q14" s="55"/>
    </row>
    <row r="15" spans="1:17" ht="20.25" x14ac:dyDescent="0.25">
      <c r="A15" s="59" t="s">
        <v>171</v>
      </c>
      <c r="B15" s="59" t="s">
        <v>172</v>
      </c>
      <c r="C15" s="59"/>
      <c r="D15" s="59"/>
      <c r="E15" s="59"/>
      <c r="F15" s="59"/>
      <c r="G15" s="59"/>
      <c r="H15" s="59">
        <f>SUM(C15,D15,F15)</f>
        <v>0</v>
      </c>
      <c r="I15" s="59">
        <f t="shared" si="0"/>
        <v>0</v>
      </c>
      <c r="J15" s="59">
        <f t="shared" si="1"/>
        <v>0</v>
      </c>
      <c r="K15" s="59"/>
      <c r="L15" s="60"/>
      <c r="M15" s="60"/>
      <c r="N15" s="60"/>
      <c r="O15" s="60"/>
      <c r="P15" s="60">
        <f t="shared" si="2"/>
        <v>0</v>
      </c>
      <c r="Q15" s="59"/>
    </row>
    <row r="16" spans="1:17" ht="20.25" x14ac:dyDescent="0.25">
      <c r="A16" s="55" t="s">
        <v>173</v>
      </c>
      <c r="B16" s="55" t="s">
        <v>174</v>
      </c>
      <c r="C16" s="55"/>
      <c r="D16" s="55"/>
      <c r="E16" s="55"/>
      <c r="F16" s="55"/>
      <c r="G16" s="55"/>
      <c r="H16" s="55">
        <f>SUM(C16,D16,F16)</f>
        <v>0</v>
      </c>
      <c r="I16" s="55">
        <f t="shared" si="0"/>
        <v>0</v>
      </c>
      <c r="J16" s="55">
        <f t="shared" si="1"/>
        <v>0</v>
      </c>
      <c r="K16" s="55"/>
      <c r="L16" s="56"/>
      <c r="M16" s="56"/>
      <c r="N16" s="56"/>
      <c r="O16" s="56"/>
      <c r="P16" s="56">
        <f t="shared" si="2"/>
        <v>0</v>
      </c>
      <c r="Q16" s="55"/>
    </row>
    <row r="17" spans="1:17" ht="20.25" x14ac:dyDescent="0.25">
      <c r="A17" s="62" t="s">
        <v>175</v>
      </c>
      <c r="B17" s="62" t="s">
        <v>176</v>
      </c>
      <c r="C17" s="62"/>
      <c r="D17" s="62"/>
      <c r="E17" s="62"/>
      <c r="F17" s="62"/>
      <c r="G17" s="62"/>
      <c r="H17" s="62">
        <f>SUM(C17,D17,F17)</f>
        <v>0</v>
      </c>
      <c r="I17" s="62">
        <f t="shared" si="0"/>
        <v>0</v>
      </c>
      <c r="J17" s="62">
        <f t="shared" si="1"/>
        <v>0</v>
      </c>
      <c r="K17" s="62"/>
      <c r="L17" s="63"/>
      <c r="M17" s="63"/>
      <c r="N17" s="63"/>
      <c r="O17" s="63"/>
      <c r="P17" s="63">
        <f t="shared" si="2"/>
        <v>0</v>
      </c>
      <c r="Q17" s="62"/>
    </row>
    <row r="18" spans="1:17" ht="20.25" x14ac:dyDescent="0.25">
      <c r="A18" s="55" t="s">
        <v>177</v>
      </c>
      <c r="B18" s="55" t="s">
        <v>178</v>
      </c>
      <c r="C18" s="55"/>
      <c r="D18" s="55"/>
      <c r="E18" s="55"/>
      <c r="F18" s="55"/>
      <c r="G18" s="55"/>
      <c r="H18" s="55">
        <f>SUM(C18,D18,F18)</f>
        <v>0</v>
      </c>
      <c r="I18" s="55">
        <f t="shared" si="0"/>
        <v>0</v>
      </c>
      <c r="J18" s="55">
        <f t="shared" si="1"/>
        <v>0</v>
      </c>
      <c r="K18" s="55"/>
      <c r="L18" s="56"/>
      <c r="M18" s="56"/>
      <c r="N18" s="56"/>
      <c r="O18" s="56"/>
      <c r="P18" s="56">
        <f t="shared" si="2"/>
        <v>0</v>
      </c>
      <c r="Q18" s="55"/>
    </row>
    <row r="19" spans="1:17" ht="20.25" x14ac:dyDescent="0.25">
      <c r="A19" s="3" t="s">
        <v>37</v>
      </c>
      <c r="B19" s="3" t="s">
        <v>38</v>
      </c>
      <c r="C19" s="3">
        <v>1</v>
      </c>
      <c r="D19" s="3"/>
      <c r="E19" s="3"/>
      <c r="F19" s="3"/>
      <c r="G19" s="3"/>
      <c r="H19" s="3">
        <f>SUM(C19,D19,F19)</f>
        <v>1</v>
      </c>
      <c r="I19" s="3">
        <f t="shared" si="0"/>
        <v>0</v>
      </c>
      <c r="J19" s="3">
        <f t="shared" si="1"/>
        <v>1</v>
      </c>
      <c r="K19" s="3" t="str">
        <f>L1</f>
        <v xml:space="preserve">Espèce </v>
      </c>
      <c r="L19" s="61">
        <v>5</v>
      </c>
      <c r="M19" s="61"/>
      <c r="N19" s="61"/>
      <c r="O19" s="61"/>
      <c r="P19" s="61">
        <f t="shared" si="2"/>
        <v>5</v>
      </c>
      <c r="Q19" s="3">
        <v>1</v>
      </c>
    </row>
    <row r="20" spans="1:17" ht="20.25" x14ac:dyDescent="0.25">
      <c r="A20" s="59" t="s">
        <v>179</v>
      </c>
      <c r="B20" s="59" t="s">
        <v>180</v>
      </c>
      <c r="C20" s="59"/>
      <c r="D20" s="59"/>
      <c r="E20" s="59"/>
      <c r="F20" s="59"/>
      <c r="G20" s="59"/>
      <c r="H20" s="59">
        <f>SUM(C20,D20,F20)</f>
        <v>0</v>
      </c>
      <c r="I20" s="59">
        <f t="shared" si="0"/>
        <v>0</v>
      </c>
      <c r="J20" s="59">
        <f t="shared" si="1"/>
        <v>0</v>
      </c>
      <c r="K20" s="59"/>
      <c r="L20" s="60"/>
      <c r="M20" s="60"/>
      <c r="N20" s="60"/>
      <c r="O20" s="60"/>
      <c r="P20" s="60">
        <f t="shared" si="2"/>
        <v>0</v>
      </c>
      <c r="Q20" s="59"/>
    </row>
    <row r="21" spans="1:17" ht="20.25" x14ac:dyDescent="0.25">
      <c r="A21" s="55" t="s">
        <v>181</v>
      </c>
      <c r="B21" s="55" t="s">
        <v>182</v>
      </c>
      <c r="C21" s="55"/>
      <c r="D21" s="55"/>
      <c r="E21" s="55"/>
      <c r="F21" s="55"/>
      <c r="G21" s="55"/>
      <c r="H21" s="55">
        <f>SUM(C21,D21,F21)</f>
        <v>0</v>
      </c>
      <c r="I21" s="55">
        <f t="shared" si="0"/>
        <v>0</v>
      </c>
      <c r="J21" s="55">
        <f t="shared" si="1"/>
        <v>0</v>
      </c>
      <c r="K21" s="55"/>
      <c r="L21" s="56"/>
      <c r="M21" s="56"/>
      <c r="N21" s="56"/>
      <c r="O21" s="56"/>
      <c r="P21" s="56">
        <f t="shared" si="2"/>
        <v>0</v>
      </c>
      <c r="Q21" s="55"/>
    </row>
    <row r="22" spans="1:17" ht="20.25" x14ac:dyDescent="0.25">
      <c r="A22" s="3" t="s">
        <v>46</v>
      </c>
      <c r="B22" s="3" t="s">
        <v>47</v>
      </c>
      <c r="C22" s="3">
        <v>1</v>
      </c>
      <c r="D22" s="3"/>
      <c r="E22" s="3"/>
      <c r="F22" s="3"/>
      <c r="G22" s="3"/>
      <c r="H22" s="3">
        <f>SUM(C22,D22,F22)</f>
        <v>1</v>
      </c>
      <c r="I22" s="3">
        <f t="shared" si="0"/>
        <v>0</v>
      </c>
      <c r="J22" s="3">
        <f t="shared" si="1"/>
        <v>1</v>
      </c>
      <c r="K22" s="3" t="str">
        <f>L1</f>
        <v xml:space="preserve">Espèce </v>
      </c>
      <c r="L22" s="61">
        <v>5</v>
      </c>
      <c r="M22" s="61"/>
      <c r="N22" s="61"/>
      <c r="O22" s="61"/>
      <c r="P22" s="61">
        <f t="shared" si="2"/>
        <v>5</v>
      </c>
      <c r="Q22" s="3">
        <v>1</v>
      </c>
    </row>
    <row r="23" spans="1:17" ht="20.25" x14ac:dyDescent="0.25">
      <c r="A23" s="59" t="s">
        <v>183</v>
      </c>
      <c r="B23" s="59" t="s">
        <v>184</v>
      </c>
      <c r="C23" s="59"/>
      <c r="D23" s="59"/>
      <c r="E23" s="59"/>
      <c r="F23" s="59"/>
      <c r="G23" s="59"/>
      <c r="H23" s="59">
        <f>SUM(C23,D23,F23)</f>
        <v>0</v>
      </c>
      <c r="I23" s="59">
        <f t="shared" si="0"/>
        <v>0</v>
      </c>
      <c r="J23" s="59">
        <f t="shared" si="1"/>
        <v>0</v>
      </c>
      <c r="K23" s="59"/>
      <c r="L23" s="60"/>
      <c r="M23" s="60"/>
      <c r="N23" s="60"/>
      <c r="O23" s="60"/>
      <c r="P23" s="60">
        <f t="shared" si="2"/>
        <v>0</v>
      </c>
      <c r="Q23" s="59"/>
    </row>
    <row r="24" spans="1:17" ht="20.25" x14ac:dyDescent="0.25">
      <c r="A24" s="3" t="s">
        <v>56</v>
      </c>
      <c r="B24" s="3" t="s">
        <v>57</v>
      </c>
      <c r="C24" s="3">
        <v>1</v>
      </c>
      <c r="D24" s="3"/>
      <c r="E24" s="3"/>
      <c r="F24" s="3"/>
      <c r="G24" s="3"/>
      <c r="H24" s="3">
        <f>SUM(C24,D24,F24)</f>
        <v>1</v>
      </c>
      <c r="I24" s="3">
        <f t="shared" si="0"/>
        <v>0</v>
      </c>
      <c r="J24" s="3">
        <f t="shared" si="1"/>
        <v>1</v>
      </c>
      <c r="K24" s="3" t="str">
        <f>L1</f>
        <v xml:space="preserve">Espèce </v>
      </c>
      <c r="L24" s="61">
        <v>5</v>
      </c>
      <c r="M24" s="61"/>
      <c r="N24" s="61"/>
      <c r="O24" s="61"/>
      <c r="P24" s="61">
        <f t="shared" si="2"/>
        <v>5</v>
      </c>
      <c r="Q24" s="3">
        <v>1</v>
      </c>
    </row>
    <row r="25" spans="1:17" ht="20.25" x14ac:dyDescent="0.25">
      <c r="A25" s="67" t="s">
        <v>66</v>
      </c>
      <c r="B25" s="67" t="s">
        <v>67</v>
      </c>
      <c r="C25" s="67">
        <v>1</v>
      </c>
      <c r="D25" s="67"/>
      <c r="E25" s="67"/>
      <c r="F25" s="67"/>
      <c r="G25" s="67"/>
      <c r="H25" s="67">
        <f>SUM(C25,D25,F25)</f>
        <v>1</v>
      </c>
      <c r="I25" s="67">
        <f t="shared" si="0"/>
        <v>0</v>
      </c>
      <c r="J25" s="67">
        <f>SUM(H25:I25)</f>
        <v>1</v>
      </c>
      <c r="K25" s="67" t="str">
        <f>M1</f>
        <v>Paylib</v>
      </c>
      <c r="L25" s="68"/>
      <c r="M25" s="68">
        <v>6</v>
      </c>
      <c r="N25" s="68"/>
      <c r="O25" s="68"/>
      <c r="P25" s="68">
        <f t="shared" si="2"/>
        <v>6</v>
      </c>
      <c r="Q25" s="67">
        <v>1</v>
      </c>
    </row>
    <row r="26" spans="1:17" ht="20.25" x14ac:dyDescent="0.25">
      <c r="A26" s="3" t="s">
        <v>76</v>
      </c>
      <c r="B26" s="3" t="s">
        <v>77</v>
      </c>
      <c r="C26" s="3">
        <v>1</v>
      </c>
      <c r="D26" s="3"/>
      <c r="E26" s="3"/>
      <c r="F26" s="3"/>
      <c r="G26" s="3"/>
      <c r="H26" s="3">
        <f>SUM(C26,D26,F26)</f>
        <v>1</v>
      </c>
      <c r="I26" s="3">
        <f t="shared" si="0"/>
        <v>0</v>
      </c>
      <c r="J26" s="3">
        <f t="shared" si="1"/>
        <v>1</v>
      </c>
      <c r="K26" s="3" t="str">
        <f>O1</f>
        <v>Revolut</v>
      </c>
      <c r="L26" s="61"/>
      <c r="M26" s="61"/>
      <c r="N26" s="61"/>
      <c r="O26" s="61">
        <v>5</v>
      </c>
      <c r="P26" s="61">
        <f t="shared" si="2"/>
        <v>5</v>
      </c>
      <c r="Q26" s="3">
        <v>1</v>
      </c>
    </row>
    <row r="27" spans="1:17" ht="20.25" x14ac:dyDescent="0.25">
      <c r="A27" s="3" t="s">
        <v>86</v>
      </c>
      <c r="B27" s="3" t="s">
        <v>87</v>
      </c>
      <c r="C27" s="3">
        <v>1</v>
      </c>
      <c r="D27" s="3"/>
      <c r="E27" s="3"/>
      <c r="F27" s="3"/>
      <c r="G27" s="3"/>
      <c r="H27" s="3">
        <f>SUM(C27,D27,F27)</f>
        <v>1</v>
      </c>
      <c r="I27" s="3">
        <f t="shared" si="0"/>
        <v>0</v>
      </c>
      <c r="J27" s="3">
        <f t="shared" si="1"/>
        <v>1</v>
      </c>
      <c r="K27" s="3" t="str">
        <f>L1</f>
        <v xml:space="preserve">Espèce </v>
      </c>
      <c r="L27" s="61">
        <v>5</v>
      </c>
      <c r="M27" s="61"/>
      <c r="N27" s="61"/>
      <c r="O27" s="61"/>
      <c r="P27" s="61">
        <f t="shared" si="2"/>
        <v>5</v>
      </c>
      <c r="Q27" s="3">
        <v>1</v>
      </c>
    </row>
    <row r="28" spans="1:17" ht="28.5" x14ac:dyDescent="0.2">
      <c r="A28" s="145" t="s">
        <v>185</v>
      </c>
      <c r="B28" s="145"/>
      <c r="C28" s="89">
        <f>SUM(C2:C27)</f>
        <v>9</v>
      </c>
      <c r="D28" s="89">
        <f t="shared" ref="D28:E28" si="3">SUM(D2:D27)</f>
        <v>0</v>
      </c>
      <c r="E28" s="88">
        <f t="shared" si="3"/>
        <v>2</v>
      </c>
      <c r="F28" s="89">
        <f>SUM(F2:F27)</f>
        <v>0</v>
      </c>
      <c r="G28" s="88">
        <f>SUM(G2:G27)</f>
        <v>1</v>
      </c>
      <c r="H28" s="89">
        <f>SUM(H2:H27)</f>
        <v>9</v>
      </c>
      <c r="I28" s="88">
        <f>SUM(I2:I27)</f>
        <v>3</v>
      </c>
      <c r="J28" s="64">
        <f>SUM(J2:J27)</f>
        <v>12</v>
      </c>
      <c r="K28" s="64"/>
      <c r="L28" s="65">
        <f>SUM(L2:L27)</f>
        <v>25</v>
      </c>
      <c r="M28" s="65">
        <f t="shared" ref="M28:P28" si="4">SUM(M2:M27)</f>
        <v>14</v>
      </c>
      <c r="N28" s="65">
        <f t="shared" si="4"/>
        <v>11</v>
      </c>
      <c r="O28" s="65">
        <f t="shared" si="4"/>
        <v>5</v>
      </c>
      <c r="P28" s="65">
        <f t="shared" si="4"/>
        <v>55</v>
      </c>
      <c r="Q28" s="103">
        <f>SUM(Q2:Q27)</f>
        <v>9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7" x14ac:dyDescent="0.2">
      <c r="A30" s="2"/>
      <c r="D30" s="2"/>
      <c r="E30" s="2"/>
      <c r="F30" s="2"/>
      <c r="G30" s="2"/>
      <c r="H30" s="2"/>
      <c r="I30" s="40"/>
      <c r="J30" s="2"/>
      <c r="K30" s="2"/>
    </row>
    <row r="31" spans="1:17" ht="15" customHeight="1" x14ac:dyDescent="0.2">
      <c r="A31" s="2"/>
      <c r="C31" s="139" t="s">
        <v>186</v>
      </c>
      <c r="D31" s="140"/>
      <c r="E31" s="141"/>
      <c r="H31" s="139" t="s">
        <v>187</v>
      </c>
      <c r="I31" s="140"/>
      <c r="J31" s="141"/>
      <c r="M31" s="139" t="s">
        <v>188</v>
      </c>
      <c r="N31" s="140"/>
      <c r="O31" s="140"/>
      <c r="P31" s="141"/>
    </row>
    <row r="32" spans="1:17" ht="20.25" customHeight="1" x14ac:dyDescent="0.25">
      <c r="A32" s="146" t="s">
        <v>189</v>
      </c>
      <c r="B32" s="146"/>
      <c r="C32" s="142"/>
      <c r="D32" s="143"/>
      <c r="E32" s="144"/>
      <c r="H32" s="142"/>
      <c r="I32" s="143"/>
      <c r="J32" s="144"/>
      <c r="M32" s="142"/>
      <c r="N32" s="143"/>
      <c r="O32" s="143"/>
      <c r="P32" s="144"/>
    </row>
    <row r="33" spans="1:11" ht="20.25" x14ac:dyDescent="0.25">
      <c r="A33" s="137" t="s">
        <v>190</v>
      </c>
      <c r="B33" s="137"/>
      <c r="D33" s="2"/>
      <c r="E33" s="2"/>
      <c r="F33" s="2"/>
      <c r="G33" s="2"/>
      <c r="H33" s="2"/>
      <c r="I33" s="2"/>
      <c r="J33" s="2"/>
      <c r="K33" s="2"/>
    </row>
    <row r="34" spans="1:11" ht="20.25" x14ac:dyDescent="0.25">
      <c r="A34" s="136" t="s">
        <v>191</v>
      </c>
      <c r="B34" s="136"/>
      <c r="E34" s="2"/>
      <c r="F34" s="2"/>
      <c r="G34" s="2"/>
      <c r="H34" s="2"/>
      <c r="I34" s="2"/>
      <c r="J34" s="2"/>
      <c r="K34" s="2"/>
    </row>
    <row r="35" spans="1:11" ht="20.25" x14ac:dyDescent="0.25">
      <c r="A35" s="138" t="s">
        <v>192</v>
      </c>
      <c r="B35" s="138"/>
    </row>
    <row r="36" spans="1:11" x14ac:dyDescent="0.2">
      <c r="A36" s="74"/>
    </row>
    <row r="40" spans="1:11" ht="15" customHeight="1" x14ac:dyDescent="0.2"/>
    <row r="41" spans="1:11" ht="15" customHeight="1" x14ac:dyDescent="0.2"/>
  </sheetData>
  <mergeCells count="8">
    <mergeCell ref="A34:B34"/>
    <mergeCell ref="A33:B33"/>
    <mergeCell ref="A35:B35"/>
    <mergeCell ref="M31:P32"/>
    <mergeCell ref="A28:B28"/>
    <mergeCell ref="C31:E32"/>
    <mergeCell ref="H31:J32"/>
    <mergeCell ref="A32:B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34A0-3E6A-A14D-BB86-55A0DD40346F}">
  <dimension ref="A1:T39"/>
  <sheetViews>
    <sheetView tabSelected="1" zoomScale="72" zoomScaleNormal="72" workbookViewId="0">
      <selection activeCell="AJ140" sqref="AJ140"/>
    </sheetView>
  </sheetViews>
  <sheetFormatPr defaultColWidth="10.89453125" defaultRowHeight="15" x14ac:dyDescent="0.2"/>
  <cols>
    <col min="1" max="1" width="28.921875" bestFit="1" customWidth="1"/>
    <col min="2" max="2" width="18.96484375" bestFit="1" customWidth="1"/>
    <col min="3" max="3" width="18.5625" customWidth="1"/>
    <col min="4" max="4" width="15.6015625" customWidth="1"/>
    <col min="5" max="5" width="17.21875" customWidth="1"/>
    <col min="6" max="6" width="15.6015625" customWidth="1"/>
    <col min="7" max="7" width="16.54296875" customWidth="1"/>
    <col min="8" max="8" width="16.27734375" customWidth="1"/>
    <col min="9" max="9" width="14.9296875" customWidth="1"/>
    <col min="10" max="10" width="17.62109375" customWidth="1"/>
    <col min="11" max="11" width="11.43359375" bestFit="1" customWidth="1"/>
    <col min="12" max="12" width="11.02734375" bestFit="1" customWidth="1"/>
    <col min="13" max="13" width="11.703125" bestFit="1" customWidth="1"/>
    <col min="14" max="14" width="12.64453125" bestFit="1" customWidth="1"/>
    <col min="15" max="15" width="13.98828125" bestFit="1" customWidth="1"/>
    <col min="16" max="16" width="21.38671875" customWidth="1"/>
    <col min="19" max="19" width="38.875" bestFit="1" customWidth="1"/>
  </cols>
  <sheetData>
    <row r="1" spans="1:20" ht="42.75" x14ac:dyDescent="0.25">
      <c r="A1" s="9" t="s">
        <v>5</v>
      </c>
      <c r="B1" s="9" t="s">
        <v>6</v>
      </c>
      <c r="C1" s="83" t="s">
        <v>193</v>
      </c>
      <c r="D1" s="82" t="s">
        <v>194</v>
      </c>
      <c r="E1" s="83" t="s">
        <v>195</v>
      </c>
      <c r="F1" s="82" t="s">
        <v>196</v>
      </c>
      <c r="G1" s="83" t="s">
        <v>197</v>
      </c>
      <c r="H1" s="82" t="s">
        <v>198</v>
      </c>
      <c r="I1" s="10" t="s">
        <v>144</v>
      </c>
      <c r="J1" s="10" t="s">
        <v>145</v>
      </c>
      <c r="K1" s="10" t="s">
        <v>146</v>
      </c>
      <c r="L1" s="10" t="s">
        <v>147</v>
      </c>
      <c r="M1" s="10" t="s">
        <v>148</v>
      </c>
      <c r="N1" s="10" t="s">
        <v>149</v>
      </c>
      <c r="O1" s="10" t="s">
        <v>150</v>
      </c>
      <c r="P1" s="10" t="s">
        <v>151</v>
      </c>
    </row>
    <row r="2" spans="1:20" ht="20.25" x14ac:dyDescent="0.25">
      <c r="A2" s="4" t="s">
        <v>9</v>
      </c>
      <c r="B2" s="4" t="s">
        <v>10</v>
      </c>
      <c r="C2" s="4"/>
      <c r="D2" s="4"/>
      <c r="E2" s="4">
        <v>1</v>
      </c>
      <c r="F2" s="4"/>
      <c r="G2" s="4">
        <f>SUM(C2,E2)</f>
        <v>1</v>
      </c>
      <c r="H2" s="4">
        <f>SUM(D2,F2)</f>
        <v>0</v>
      </c>
      <c r="I2" s="4">
        <f>SUM(C2:F2)</f>
        <v>1</v>
      </c>
      <c r="J2" s="4" t="str">
        <f>L1</f>
        <v>Paylib</v>
      </c>
      <c r="K2" s="37"/>
      <c r="L2" s="37">
        <v>5</v>
      </c>
      <c r="M2" s="37"/>
      <c r="N2" s="37"/>
      <c r="O2" s="53">
        <v>5</v>
      </c>
      <c r="P2" s="4">
        <v>1</v>
      </c>
    </row>
    <row r="3" spans="1:20" ht="20.25" x14ac:dyDescent="0.25">
      <c r="A3" s="5" t="s">
        <v>199</v>
      </c>
      <c r="B3" s="5" t="s">
        <v>200</v>
      </c>
      <c r="C3" s="5"/>
      <c r="D3" s="5"/>
      <c r="E3" s="5"/>
      <c r="F3" s="5"/>
      <c r="G3" s="5">
        <f t="shared" ref="G3:G31" si="0">SUM(C3,E3)</f>
        <v>0</v>
      </c>
      <c r="H3" s="5">
        <f t="shared" ref="H3:H31" si="1">SUM(D3,F3)</f>
        <v>0</v>
      </c>
      <c r="I3" s="5">
        <f t="shared" ref="I3:I31" si="2">SUM(C3:F3)</f>
        <v>0</v>
      </c>
      <c r="J3" s="5"/>
      <c r="K3" s="38"/>
      <c r="L3" s="38"/>
      <c r="M3" s="38"/>
      <c r="N3" s="38"/>
      <c r="O3" s="38"/>
      <c r="P3" s="5"/>
    </row>
    <row r="4" spans="1:20" ht="20.25" x14ac:dyDescent="0.25">
      <c r="A4" s="6" t="s">
        <v>201</v>
      </c>
      <c r="B4" s="6" t="s">
        <v>202</v>
      </c>
      <c r="C4" s="6"/>
      <c r="D4" s="6"/>
      <c r="E4" s="6"/>
      <c r="F4" s="6"/>
      <c r="G4" s="6">
        <f t="shared" si="0"/>
        <v>0</v>
      </c>
      <c r="H4" s="6">
        <f t="shared" si="1"/>
        <v>0</v>
      </c>
      <c r="I4" s="6">
        <f t="shared" si="2"/>
        <v>0</v>
      </c>
      <c r="J4" s="6"/>
      <c r="K4" s="36"/>
      <c r="L4" s="36"/>
      <c r="M4" s="36"/>
      <c r="N4" s="36"/>
      <c r="O4" s="36"/>
      <c r="P4" s="6"/>
    </row>
    <row r="5" spans="1:20" ht="20.25" x14ac:dyDescent="0.25">
      <c r="A5" s="6" t="s">
        <v>203</v>
      </c>
      <c r="B5" s="6" t="s">
        <v>204</v>
      </c>
      <c r="C5" s="6"/>
      <c r="D5" s="6"/>
      <c r="E5" s="6"/>
      <c r="F5" s="6"/>
      <c r="G5" s="6">
        <f t="shared" si="0"/>
        <v>0</v>
      </c>
      <c r="H5" s="6">
        <f t="shared" si="1"/>
        <v>0</v>
      </c>
      <c r="I5" s="6">
        <f t="shared" si="2"/>
        <v>0</v>
      </c>
      <c r="J5" s="6"/>
      <c r="K5" s="36"/>
      <c r="L5" s="36"/>
      <c r="M5" s="36"/>
      <c r="N5" s="36"/>
      <c r="O5" s="36"/>
      <c r="P5" s="6"/>
    </row>
    <row r="6" spans="1:20" ht="20.25" x14ac:dyDescent="0.25">
      <c r="A6" s="6" t="s">
        <v>205</v>
      </c>
      <c r="B6" s="6" t="s">
        <v>206</v>
      </c>
      <c r="C6" s="6"/>
      <c r="D6" s="6"/>
      <c r="E6" s="6"/>
      <c r="F6" s="6"/>
      <c r="G6" s="6">
        <f t="shared" si="0"/>
        <v>0</v>
      </c>
      <c r="H6" s="6">
        <f t="shared" si="1"/>
        <v>0</v>
      </c>
      <c r="I6" s="6">
        <f t="shared" si="2"/>
        <v>0</v>
      </c>
      <c r="J6" s="6"/>
      <c r="K6" s="36"/>
      <c r="L6" s="36"/>
      <c r="M6" s="36"/>
      <c r="N6" s="36"/>
      <c r="O6" s="36"/>
      <c r="P6" s="6"/>
    </row>
    <row r="7" spans="1:20" ht="20.25" x14ac:dyDescent="0.25">
      <c r="A7" s="5" t="s">
        <v>207</v>
      </c>
      <c r="B7" s="5" t="s">
        <v>34</v>
      </c>
      <c r="C7" s="5"/>
      <c r="D7" s="5"/>
      <c r="E7" s="5"/>
      <c r="F7" s="5"/>
      <c r="G7" s="5">
        <f t="shared" si="0"/>
        <v>0</v>
      </c>
      <c r="H7" s="5">
        <f t="shared" si="1"/>
        <v>0</v>
      </c>
      <c r="I7" s="5">
        <f t="shared" si="2"/>
        <v>0</v>
      </c>
      <c r="J7" s="5"/>
      <c r="K7" s="38"/>
      <c r="L7" s="38"/>
      <c r="M7" s="38"/>
      <c r="N7" s="38"/>
      <c r="O7" s="38"/>
      <c r="P7" s="5"/>
    </row>
    <row r="8" spans="1:20" ht="20.25" x14ac:dyDescent="0.25">
      <c r="A8" s="4" t="s">
        <v>19</v>
      </c>
      <c r="B8" s="4" t="s">
        <v>20</v>
      </c>
      <c r="C8" s="4">
        <v>1</v>
      </c>
      <c r="D8" s="4"/>
      <c r="E8" s="4"/>
      <c r="F8" s="4">
        <v>1</v>
      </c>
      <c r="G8" s="4">
        <f t="shared" si="0"/>
        <v>1</v>
      </c>
      <c r="H8" s="4">
        <f t="shared" si="1"/>
        <v>1</v>
      </c>
      <c r="I8" s="4">
        <f t="shared" si="2"/>
        <v>2</v>
      </c>
      <c r="J8" s="4" t="str">
        <f>M1</f>
        <v>Paypal</v>
      </c>
      <c r="K8" s="37"/>
      <c r="L8" s="37"/>
      <c r="M8" s="37">
        <v>8</v>
      </c>
      <c r="N8" s="37"/>
      <c r="O8" s="37">
        <v>8</v>
      </c>
      <c r="P8" s="4">
        <v>1</v>
      </c>
      <c r="T8" s="12"/>
    </row>
    <row r="9" spans="1:20" ht="20.25" x14ac:dyDescent="0.25">
      <c r="A9" s="6" t="s">
        <v>208</v>
      </c>
      <c r="B9" s="6" t="s">
        <v>209</v>
      </c>
      <c r="C9" s="6"/>
      <c r="D9" s="6"/>
      <c r="E9" s="6"/>
      <c r="F9" s="6"/>
      <c r="G9" s="6">
        <f t="shared" si="0"/>
        <v>0</v>
      </c>
      <c r="H9" s="6">
        <f t="shared" si="1"/>
        <v>0</v>
      </c>
      <c r="I9" s="6">
        <f t="shared" si="2"/>
        <v>0</v>
      </c>
      <c r="J9" s="6"/>
      <c r="K9" s="36"/>
      <c r="L9" s="36"/>
      <c r="M9" s="36"/>
      <c r="N9" s="36"/>
      <c r="O9" s="36"/>
      <c r="P9" s="6"/>
      <c r="T9" s="12"/>
    </row>
    <row r="10" spans="1:20" ht="20.25" x14ac:dyDescent="0.25">
      <c r="A10" s="6" t="s">
        <v>210</v>
      </c>
      <c r="B10" s="6" t="s">
        <v>211</v>
      </c>
      <c r="C10" s="6"/>
      <c r="D10" s="6"/>
      <c r="E10" s="6"/>
      <c r="F10" s="6"/>
      <c r="G10" s="6">
        <f t="shared" si="0"/>
        <v>0</v>
      </c>
      <c r="H10" s="6">
        <f t="shared" si="1"/>
        <v>0</v>
      </c>
      <c r="I10" s="6">
        <f t="shared" si="2"/>
        <v>0</v>
      </c>
      <c r="J10" s="6"/>
      <c r="K10" s="36"/>
      <c r="L10" s="36"/>
      <c r="M10" s="36"/>
      <c r="N10" s="36"/>
      <c r="O10" s="36"/>
      <c r="P10" s="6"/>
      <c r="T10" s="12"/>
    </row>
    <row r="11" spans="1:20" ht="20.25" x14ac:dyDescent="0.25">
      <c r="A11" s="5" t="s">
        <v>212</v>
      </c>
      <c r="B11" s="5" t="s">
        <v>213</v>
      </c>
      <c r="C11" s="5"/>
      <c r="D11" s="5"/>
      <c r="E11" s="5"/>
      <c r="F11" s="5"/>
      <c r="G11" s="5">
        <f t="shared" si="0"/>
        <v>0</v>
      </c>
      <c r="H11" s="5">
        <f t="shared" si="1"/>
        <v>0</v>
      </c>
      <c r="I11" s="5">
        <f t="shared" si="2"/>
        <v>0</v>
      </c>
      <c r="J11" s="5"/>
      <c r="K11" s="38"/>
      <c r="L11" s="38"/>
      <c r="M11" s="38"/>
      <c r="N11" s="38"/>
      <c r="O11" s="38"/>
      <c r="P11" s="5"/>
      <c r="T11" s="12"/>
    </row>
    <row r="12" spans="1:20" ht="20.25" x14ac:dyDescent="0.25">
      <c r="A12" s="6" t="s">
        <v>214</v>
      </c>
      <c r="B12" s="6" t="s">
        <v>215</v>
      </c>
      <c r="C12" s="6"/>
      <c r="D12" s="6"/>
      <c r="E12" s="6"/>
      <c r="F12" s="6"/>
      <c r="G12" s="6">
        <f t="shared" si="0"/>
        <v>0</v>
      </c>
      <c r="H12" s="6">
        <f t="shared" si="1"/>
        <v>0</v>
      </c>
      <c r="I12" s="6">
        <f t="shared" si="2"/>
        <v>0</v>
      </c>
      <c r="J12" s="6"/>
      <c r="K12" s="36"/>
      <c r="L12" s="36"/>
      <c r="M12" s="36"/>
      <c r="N12" s="36"/>
      <c r="O12" s="36"/>
      <c r="P12" s="6"/>
      <c r="T12" s="12"/>
    </row>
    <row r="13" spans="1:20" ht="20.25" x14ac:dyDescent="0.25">
      <c r="A13" s="6" t="s">
        <v>216</v>
      </c>
      <c r="B13" s="6" t="s">
        <v>217</v>
      </c>
      <c r="C13" s="6"/>
      <c r="D13" s="6"/>
      <c r="E13" s="6"/>
      <c r="F13" s="6"/>
      <c r="G13" s="6">
        <f t="shared" si="0"/>
        <v>0</v>
      </c>
      <c r="H13" s="6">
        <f t="shared" si="1"/>
        <v>0</v>
      </c>
      <c r="I13" s="6">
        <f t="shared" si="2"/>
        <v>0</v>
      </c>
      <c r="J13" s="6"/>
      <c r="K13" s="36"/>
      <c r="L13" s="36"/>
      <c r="M13" s="36"/>
      <c r="N13" s="36"/>
      <c r="O13" s="36"/>
      <c r="P13" s="6"/>
    </row>
    <row r="14" spans="1:20" ht="20.25" x14ac:dyDescent="0.25">
      <c r="A14" s="4" t="s">
        <v>29</v>
      </c>
      <c r="B14" s="4" t="s">
        <v>30</v>
      </c>
      <c r="C14" s="4">
        <v>1</v>
      </c>
      <c r="D14" s="4"/>
      <c r="E14" s="4"/>
      <c r="F14" s="4"/>
      <c r="G14" s="4">
        <f t="shared" si="0"/>
        <v>1</v>
      </c>
      <c r="H14" s="4">
        <f t="shared" si="1"/>
        <v>0</v>
      </c>
      <c r="I14" s="4">
        <f t="shared" si="2"/>
        <v>1</v>
      </c>
      <c r="J14" s="4" t="str">
        <f>L1</f>
        <v>Paylib</v>
      </c>
      <c r="K14" s="37"/>
      <c r="L14" s="37">
        <v>5</v>
      </c>
      <c r="M14" s="37"/>
      <c r="N14" s="37"/>
      <c r="O14" s="37">
        <v>5</v>
      </c>
      <c r="P14" s="4">
        <v>1</v>
      </c>
    </row>
    <row r="15" spans="1:20" ht="20.25" x14ac:dyDescent="0.25">
      <c r="A15" s="4" t="s">
        <v>39</v>
      </c>
      <c r="B15" s="4" t="s">
        <v>40</v>
      </c>
      <c r="C15" s="4">
        <v>1</v>
      </c>
      <c r="D15" s="4"/>
      <c r="E15" s="4"/>
      <c r="F15" s="4"/>
      <c r="G15" s="4">
        <f t="shared" si="0"/>
        <v>1</v>
      </c>
      <c r="H15" s="4">
        <f t="shared" si="1"/>
        <v>0</v>
      </c>
      <c r="I15" s="4">
        <f t="shared" si="2"/>
        <v>1</v>
      </c>
      <c r="J15" s="4" t="str">
        <f>K1</f>
        <v xml:space="preserve">Espèce </v>
      </c>
      <c r="K15" s="37">
        <v>5</v>
      </c>
      <c r="L15" s="37"/>
      <c r="M15" s="37"/>
      <c r="N15" s="37"/>
      <c r="O15" s="37">
        <v>5</v>
      </c>
      <c r="P15" s="4">
        <v>1</v>
      </c>
    </row>
    <row r="16" spans="1:20" ht="20.25" x14ac:dyDescent="0.25">
      <c r="A16" s="6" t="s">
        <v>218</v>
      </c>
      <c r="B16" s="6" t="s">
        <v>219</v>
      </c>
      <c r="C16" s="6"/>
      <c r="D16" s="6"/>
      <c r="E16" s="6"/>
      <c r="F16" s="6"/>
      <c r="G16" s="6">
        <f t="shared" si="0"/>
        <v>0</v>
      </c>
      <c r="H16" s="6">
        <f t="shared" si="1"/>
        <v>0</v>
      </c>
      <c r="I16" s="6">
        <f t="shared" si="2"/>
        <v>0</v>
      </c>
      <c r="J16" s="6"/>
      <c r="K16" s="36"/>
      <c r="L16" s="36"/>
      <c r="M16" s="36"/>
      <c r="N16" s="36"/>
      <c r="O16" s="36"/>
      <c r="P16" s="6"/>
    </row>
    <row r="17" spans="1:16" ht="20.25" x14ac:dyDescent="0.25">
      <c r="A17" s="6" t="s">
        <v>220</v>
      </c>
      <c r="B17" s="6" t="s">
        <v>221</v>
      </c>
      <c r="C17" s="6"/>
      <c r="D17" s="6"/>
      <c r="E17" s="6"/>
      <c r="F17" s="6"/>
      <c r="G17" s="6">
        <f t="shared" si="0"/>
        <v>0</v>
      </c>
      <c r="H17" s="6">
        <f t="shared" si="1"/>
        <v>0</v>
      </c>
      <c r="I17" s="6">
        <f t="shared" si="2"/>
        <v>0</v>
      </c>
      <c r="J17" s="6"/>
      <c r="K17" s="36"/>
      <c r="L17" s="36"/>
      <c r="M17" s="36"/>
      <c r="N17" s="36"/>
      <c r="O17" s="36"/>
      <c r="P17" s="6"/>
    </row>
    <row r="18" spans="1:16" ht="20.25" x14ac:dyDescent="0.25">
      <c r="A18" s="6" t="s">
        <v>222</v>
      </c>
      <c r="B18" s="6" t="s">
        <v>223</v>
      </c>
      <c r="C18" s="6"/>
      <c r="D18" s="6"/>
      <c r="E18" s="6"/>
      <c r="F18" s="6"/>
      <c r="G18" s="6">
        <f t="shared" si="0"/>
        <v>0</v>
      </c>
      <c r="H18" s="6">
        <f t="shared" si="1"/>
        <v>0</v>
      </c>
      <c r="I18" s="6">
        <f t="shared" si="2"/>
        <v>0</v>
      </c>
      <c r="J18" s="6"/>
      <c r="K18" s="36"/>
      <c r="L18" s="36"/>
      <c r="M18" s="36"/>
      <c r="N18" s="36"/>
      <c r="O18" s="36"/>
      <c r="P18" s="6"/>
    </row>
    <row r="19" spans="1:16" ht="20.25" x14ac:dyDescent="0.25">
      <c r="A19" s="6" t="s">
        <v>224</v>
      </c>
      <c r="B19" s="6" t="s">
        <v>225</v>
      </c>
      <c r="C19" s="6"/>
      <c r="D19" s="6"/>
      <c r="E19" s="6"/>
      <c r="F19" s="6"/>
      <c r="G19" s="6">
        <f t="shared" si="0"/>
        <v>0</v>
      </c>
      <c r="H19" s="6">
        <f t="shared" si="1"/>
        <v>0</v>
      </c>
      <c r="I19" s="6">
        <f t="shared" si="2"/>
        <v>0</v>
      </c>
      <c r="J19" s="6"/>
      <c r="K19" s="36"/>
      <c r="L19" s="36"/>
      <c r="M19" s="36"/>
      <c r="N19" s="36"/>
      <c r="O19" s="36"/>
      <c r="P19" s="6"/>
    </row>
    <row r="20" spans="1:16" ht="20.25" x14ac:dyDescent="0.25">
      <c r="A20" s="4" t="s">
        <v>48</v>
      </c>
      <c r="B20" s="4" t="s">
        <v>49</v>
      </c>
      <c r="C20" s="4">
        <v>1</v>
      </c>
      <c r="D20" s="4"/>
      <c r="E20" s="4"/>
      <c r="F20" s="4"/>
      <c r="G20" s="4">
        <f t="shared" si="0"/>
        <v>1</v>
      </c>
      <c r="H20" s="4">
        <f t="shared" si="1"/>
        <v>0</v>
      </c>
      <c r="I20" s="4">
        <f t="shared" si="2"/>
        <v>1</v>
      </c>
      <c r="J20" s="4" t="str">
        <f>K1</f>
        <v xml:space="preserve">Espèce </v>
      </c>
      <c r="K20" s="37">
        <v>5</v>
      </c>
      <c r="L20" s="37"/>
      <c r="M20" s="37"/>
      <c r="N20" s="37"/>
      <c r="O20" s="37">
        <v>5</v>
      </c>
      <c r="P20" s="4">
        <v>1</v>
      </c>
    </row>
    <row r="21" spans="1:16" ht="20.25" x14ac:dyDescent="0.25">
      <c r="A21" s="4" t="s">
        <v>58</v>
      </c>
      <c r="B21" s="4" t="s">
        <v>59</v>
      </c>
      <c r="C21" s="4">
        <v>1</v>
      </c>
      <c r="D21" s="4"/>
      <c r="E21" s="4"/>
      <c r="F21" s="4">
        <v>1</v>
      </c>
      <c r="G21" s="4">
        <f t="shared" si="0"/>
        <v>1</v>
      </c>
      <c r="H21" s="4">
        <f t="shared" si="1"/>
        <v>1</v>
      </c>
      <c r="I21" s="4">
        <f t="shared" si="2"/>
        <v>2</v>
      </c>
      <c r="J21" s="4" t="str">
        <f>M1</f>
        <v>Paypal</v>
      </c>
      <c r="K21" s="37"/>
      <c r="L21" s="37"/>
      <c r="M21" s="37">
        <v>8</v>
      </c>
      <c r="N21" s="37"/>
      <c r="O21" s="37">
        <v>8</v>
      </c>
      <c r="P21" s="4">
        <v>1</v>
      </c>
    </row>
    <row r="22" spans="1:16" ht="20.25" x14ac:dyDescent="0.25">
      <c r="A22" s="5" t="s">
        <v>226</v>
      </c>
      <c r="B22" s="5" t="s">
        <v>227</v>
      </c>
      <c r="C22" s="5"/>
      <c r="D22" s="5"/>
      <c r="E22" s="5"/>
      <c r="F22" s="5"/>
      <c r="G22" s="5">
        <f t="shared" si="0"/>
        <v>0</v>
      </c>
      <c r="H22" s="5">
        <f t="shared" si="1"/>
        <v>0</v>
      </c>
      <c r="I22" s="5">
        <f t="shared" si="2"/>
        <v>0</v>
      </c>
      <c r="J22" s="5"/>
      <c r="K22" s="38"/>
      <c r="L22" s="38"/>
      <c r="M22" s="38"/>
      <c r="N22" s="38"/>
      <c r="O22" s="38"/>
      <c r="P22" s="5"/>
    </row>
    <row r="23" spans="1:16" ht="20.25" x14ac:dyDescent="0.25">
      <c r="A23" s="5" t="s">
        <v>228</v>
      </c>
      <c r="B23" s="5" t="s">
        <v>42</v>
      </c>
      <c r="C23" s="5"/>
      <c r="D23" s="5"/>
      <c r="E23" s="5"/>
      <c r="F23" s="5"/>
      <c r="G23" s="5">
        <f t="shared" si="0"/>
        <v>0</v>
      </c>
      <c r="H23" s="5">
        <f t="shared" si="1"/>
        <v>0</v>
      </c>
      <c r="I23" s="5">
        <f t="shared" si="2"/>
        <v>0</v>
      </c>
      <c r="J23" s="5"/>
      <c r="K23" s="38"/>
      <c r="L23" s="38"/>
      <c r="M23" s="38"/>
      <c r="N23" s="38"/>
      <c r="O23" s="38"/>
      <c r="P23" s="5"/>
    </row>
    <row r="24" spans="1:16" ht="20.25" x14ac:dyDescent="0.25">
      <c r="A24" s="7" t="s">
        <v>229</v>
      </c>
      <c r="B24" s="7" t="s">
        <v>24</v>
      </c>
      <c r="C24" s="7"/>
      <c r="D24" s="7"/>
      <c r="E24" s="7"/>
      <c r="F24" s="7"/>
      <c r="G24" s="7">
        <f t="shared" si="0"/>
        <v>0</v>
      </c>
      <c r="H24" s="7">
        <f t="shared" si="1"/>
        <v>0</v>
      </c>
      <c r="I24" s="7">
        <f t="shared" si="2"/>
        <v>0</v>
      </c>
      <c r="J24" s="7"/>
      <c r="K24" s="35"/>
      <c r="L24" s="35"/>
      <c r="M24" s="35"/>
      <c r="N24" s="35"/>
      <c r="O24" s="35"/>
      <c r="P24" s="7"/>
    </row>
    <row r="25" spans="1:16" ht="20.25" x14ac:dyDescent="0.25">
      <c r="A25" s="4" t="s">
        <v>68</v>
      </c>
      <c r="B25" s="4" t="s">
        <v>69</v>
      </c>
      <c r="C25" s="4">
        <v>1</v>
      </c>
      <c r="D25" s="4"/>
      <c r="E25" s="4"/>
      <c r="F25" s="4"/>
      <c r="G25" s="4">
        <f t="shared" si="0"/>
        <v>1</v>
      </c>
      <c r="H25" s="4">
        <f t="shared" si="1"/>
        <v>0</v>
      </c>
      <c r="I25" s="4">
        <f t="shared" si="2"/>
        <v>1</v>
      </c>
      <c r="J25" s="4" t="str">
        <f>K1</f>
        <v xml:space="preserve">Espèce </v>
      </c>
      <c r="K25" s="37">
        <v>5</v>
      </c>
      <c r="L25" s="37"/>
      <c r="M25" s="37"/>
      <c r="N25" s="37"/>
      <c r="O25" s="37">
        <v>5</v>
      </c>
      <c r="P25" s="4">
        <v>1</v>
      </c>
    </row>
    <row r="26" spans="1:16" ht="20.25" x14ac:dyDescent="0.25">
      <c r="A26" s="4" t="s">
        <v>78</v>
      </c>
      <c r="B26" s="4" t="s">
        <v>79</v>
      </c>
      <c r="C26" s="4">
        <v>1</v>
      </c>
      <c r="D26" s="4">
        <v>1</v>
      </c>
      <c r="E26" s="4"/>
      <c r="F26" s="4"/>
      <c r="G26" s="4">
        <f t="shared" si="0"/>
        <v>1</v>
      </c>
      <c r="H26" s="4">
        <f t="shared" si="1"/>
        <v>1</v>
      </c>
      <c r="I26" s="4">
        <f t="shared" si="2"/>
        <v>2</v>
      </c>
      <c r="J26" s="4" t="str">
        <f>K1</f>
        <v xml:space="preserve">Espèce </v>
      </c>
      <c r="K26" s="37">
        <v>8</v>
      </c>
      <c r="L26" s="37"/>
      <c r="M26" s="37"/>
      <c r="N26" s="37"/>
      <c r="O26" s="37">
        <v>8</v>
      </c>
      <c r="P26" s="4">
        <v>1</v>
      </c>
    </row>
    <row r="27" spans="1:16" ht="20.25" x14ac:dyDescent="0.25">
      <c r="A27" s="4" t="s">
        <v>88</v>
      </c>
      <c r="B27" s="4" t="s">
        <v>89</v>
      </c>
      <c r="C27" s="4"/>
      <c r="D27" s="4"/>
      <c r="E27" s="4">
        <v>1</v>
      </c>
      <c r="F27" s="4"/>
      <c r="G27" s="4">
        <f t="shared" si="0"/>
        <v>1</v>
      </c>
      <c r="H27" s="4">
        <f t="shared" si="1"/>
        <v>0</v>
      </c>
      <c r="I27" s="4">
        <f t="shared" si="2"/>
        <v>1</v>
      </c>
      <c r="J27" s="4" t="str">
        <f>M1</f>
        <v>Paypal</v>
      </c>
      <c r="K27" s="37"/>
      <c r="L27" s="37"/>
      <c r="M27" s="37">
        <v>5</v>
      </c>
      <c r="N27" s="37"/>
      <c r="O27" s="37">
        <v>5</v>
      </c>
      <c r="P27" s="4">
        <v>1</v>
      </c>
    </row>
    <row r="28" spans="1:16" ht="20.25" x14ac:dyDescent="0.25">
      <c r="A28" s="4" t="s">
        <v>96</v>
      </c>
      <c r="B28" s="4" t="s">
        <v>97</v>
      </c>
      <c r="C28" s="4">
        <v>1</v>
      </c>
      <c r="D28" s="4"/>
      <c r="E28" s="4"/>
      <c r="F28" s="4"/>
      <c r="G28" s="4">
        <f t="shared" si="0"/>
        <v>1</v>
      </c>
      <c r="H28" s="4">
        <f t="shared" si="1"/>
        <v>0</v>
      </c>
      <c r="I28" s="4">
        <f t="shared" si="2"/>
        <v>1</v>
      </c>
      <c r="J28" s="4" t="str">
        <f>K1</f>
        <v xml:space="preserve">Espèce </v>
      </c>
      <c r="K28" s="37">
        <v>5</v>
      </c>
      <c r="L28" s="37"/>
      <c r="M28" s="37"/>
      <c r="N28" s="37"/>
      <c r="O28" s="37">
        <v>5</v>
      </c>
      <c r="P28" s="4">
        <v>1</v>
      </c>
    </row>
    <row r="29" spans="1:16" ht="20.25" x14ac:dyDescent="0.25">
      <c r="A29" s="6" t="s">
        <v>123</v>
      </c>
      <c r="B29" s="6" t="s">
        <v>182</v>
      </c>
      <c r="C29" s="6"/>
      <c r="D29" s="6"/>
      <c r="E29" s="6"/>
      <c r="F29" s="6"/>
      <c r="G29" s="6">
        <f t="shared" si="0"/>
        <v>0</v>
      </c>
      <c r="H29" s="6">
        <f t="shared" si="1"/>
        <v>0</v>
      </c>
      <c r="I29" s="6">
        <f t="shared" si="2"/>
        <v>0</v>
      </c>
      <c r="J29" s="6"/>
      <c r="K29" s="36"/>
      <c r="L29" s="36"/>
      <c r="M29" s="36"/>
      <c r="N29" s="36"/>
      <c r="O29" s="36"/>
      <c r="P29" s="6"/>
    </row>
    <row r="30" spans="1:16" ht="20.25" x14ac:dyDescent="0.25">
      <c r="A30" s="6" t="s">
        <v>230</v>
      </c>
      <c r="B30" s="6" t="s">
        <v>91</v>
      </c>
      <c r="C30" s="6"/>
      <c r="D30" s="6"/>
      <c r="E30" s="6"/>
      <c r="F30" s="6"/>
      <c r="G30" s="6">
        <f t="shared" si="0"/>
        <v>0</v>
      </c>
      <c r="H30" s="6">
        <f t="shared" si="1"/>
        <v>0</v>
      </c>
      <c r="I30" s="6">
        <f t="shared" si="2"/>
        <v>0</v>
      </c>
      <c r="J30" s="6"/>
      <c r="K30" s="36"/>
      <c r="L30" s="36"/>
      <c r="M30" s="36"/>
      <c r="N30" s="36"/>
      <c r="O30" s="36"/>
      <c r="P30" s="6"/>
    </row>
    <row r="31" spans="1:16" ht="20.25" x14ac:dyDescent="0.25">
      <c r="A31" s="6" t="s">
        <v>231</v>
      </c>
      <c r="B31" s="6" t="s">
        <v>232</v>
      </c>
      <c r="C31" s="6"/>
      <c r="D31" s="6"/>
      <c r="E31" s="6"/>
      <c r="F31" s="6"/>
      <c r="G31" s="6">
        <f t="shared" si="0"/>
        <v>0</v>
      </c>
      <c r="H31" s="6">
        <f t="shared" si="1"/>
        <v>0</v>
      </c>
      <c r="I31" s="6">
        <f t="shared" si="2"/>
        <v>0</v>
      </c>
      <c r="J31" s="6"/>
      <c r="K31" s="36"/>
      <c r="L31" s="36"/>
      <c r="M31" s="36"/>
      <c r="N31" s="36"/>
      <c r="O31" s="36"/>
      <c r="P31" s="6"/>
    </row>
    <row r="32" spans="1:16" ht="28.5" x14ac:dyDescent="0.25">
      <c r="A32" s="145" t="s">
        <v>185</v>
      </c>
      <c r="B32" s="145"/>
      <c r="C32" s="91">
        <f>SUM(C2:C31)</f>
        <v>8</v>
      </c>
      <c r="D32" s="92">
        <f t="shared" ref="D32:I32" si="3">SUM(D2:D31)</f>
        <v>1</v>
      </c>
      <c r="E32" s="91">
        <f t="shared" si="3"/>
        <v>2</v>
      </c>
      <c r="F32" s="92">
        <f t="shared" si="3"/>
        <v>2</v>
      </c>
      <c r="G32" s="91">
        <f t="shared" si="3"/>
        <v>10</v>
      </c>
      <c r="H32" s="92">
        <f>SUM(H2:H31)</f>
        <v>3</v>
      </c>
      <c r="I32" s="8">
        <f t="shared" si="3"/>
        <v>13</v>
      </c>
      <c r="J32" s="8"/>
      <c r="K32" s="11">
        <f t="shared" ref="K32:P32" si="4">SUM(K2:K31)</f>
        <v>28</v>
      </c>
      <c r="L32" s="11">
        <f t="shared" si="4"/>
        <v>10</v>
      </c>
      <c r="M32" s="11">
        <f t="shared" si="4"/>
        <v>21</v>
      </c>
      <c r="N32" s="11">
        <f t="shared" si="4"/>
        <v>0</v>
      </c>
      <c r="O32" s="11">
        <f t="shared" si="4"/>
        <v>59</v>
      </c>
      <c r="P32" s="115">
        <f>SUM(P2:P31)</f>
        <v>10</v>
      </c>
    </row>
    <row r="35" spans="1:12" x14ac:dyDescent="0.2">
      <c r="D35" s="139" t="s">
        <v>186</v>
      </c>
      <c r="E35" s="140"/>
      <c r="F35" s="141"/>
      <c r="J35" s="139" t="s">
        <v>187</v>
      </c>
      <c r="K35" s="140"/>
      <c r="L35" s="141"/>
    </row>
    <row r="36" spans="1:12" ht="20.25" x14ac:dyDescent="0.25">
      <c r="A36" s="146" t="s">
        <v>189</v>
      </c>
      <c r="B36" s="146"/>
      <c r="D36" s="142"/>
      <c r="E36" s="143"/>
      <c r="F36" s="144"/>
      <c r="J36" s="142"/>
      <c r="K36" s="143"/>
      <c r="L36" s="144"/>
    </row>
    <row r="37" spans="1:12" ht="20.25" x14ac:dyDescent="0.25">
      <c r="A37" s="137" t="s">
        <v>190</v>
      </c>
      <c r="B37" s="137"/>
    </row>
    <row r="38" spans="1:12" ht="20.25" x14ac:dyDescent="0.25">
      <c r="A38" s="136" t="s">
        <v>191</v>
      </c>
      <c r="B38" s="136"/>
    </row>
    <row r="39" spans="1:12" ht="20.25" x14ac:dyDescent="0.25">
      <c r="A39" s="138" t="s">
        <v>192</v>
      </c>
      <c r="B39" s="138"/>
    </row>
  </sheetData>
  <mergeCells count="7">
    <mergeCell ref="A38:B38"/>
    <mergeCell ref="A39:B39"/>
    <mergeCell ref="D35:F36"/>
    <mergeCell ref="J35:L36"/>
    <mergeCell ref="A32:B32"/>
    <mergeCell ref="A36:B36"/>
    <mergeCell ref="A37:B3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C72C-ED1D-0745-9CEB-D8B4FF9ED1F0}">
  <dimension ref="A1:R39"/>
  <sheetViews>
    <sheetView zoomScale="75" workbookViewId="0">
      <selection activeCell="C30" sqref="C30"/>
    </sheetView>
  </sheetViews>
  <sheetFormatPr defaultColWidth="10.89453125" defaultRowHeight="15" x14ac:dyDescent="0.2"/>
  <cols>
    <col min="1" max="1" width="32.28515625" customWidth="1"/>
    <col min="2" max="2" width="14.125" bestFit="1" customWidth="1"/>
    <col min="3" max="3" width="16.54296875" customWidth="1"/>
    <col min="4" max="4" width="16.8125" bestFit="1" customWidth="1"/>
    <col min="5" max="5" width="17.62109375" customWidth="1"/>
    <col min="6" max="6" width="16.54296875" bestFit="1" customWidth="1"/>
    <col min="7" max="7" width="18.0234375" customWidth="1"/>
    <col min="8" max="8" width="19.7734375" customWidth="1"/>
    <col min="9" max="9" width="15.6015625" customWidth="1"/>
    <col min="10" max="10" width="16.6796875" customWidth="1"/>
    <col min="11" max="11" width="14.9296875" customWidth="1"/>
    <col min="12" max="12" width="15.6015625" bestFit="1" customWidth="1"/>
    <col min="13" max="13" width="11.703125" bestFit="1" customWidth="1"/>
    <col min="14" max="14" width="11.02734375" bestFit="1" customWidth="1"/>
    <col min="15" max="15" width="11.97265625" bestFit="1" customWidth="1"/>
    <col min="16" max="16" width="13.046875" bestFit="1" customWidth="1"/>
    <col min="17" max="17" width="13.71875" customWidth="1"/>
    <col min="18" max="18" width="19.37109375" bestFit="1" customWidth="1"/>
  </cols>
  <sheetData>
    <row r="1" spans="1:18" ht="60.95" customHeight="1" x14ac:dyDescent="0.25">
      <c r="A1" s="9" t="s">
        <v>5</v>
      </c>
      <c r="B1" s="9" t="s">
        <v>6</v>
      </c>
      <c r="C1" s="83" t="s">
        <v>233</v>
      </c>
      <c r="D1" s="82" t="s">
        <v>234</v>
      </c>
      <c r="E1" s="83" t="s">
        <v>235</v>
      </c>
      <c r="F1" s="82" t="s">
        <v>196</v>
      </c>
      <c r="G1" s="83" t="s">
        <v>236</v>
      </c>
      <c r="H1" s="82" t="s">
        <v>237</v>
      </c>
      <c r="I1" s="83" t="s">
        <v>197</v>
      </c>
      <c r="J1" s="82" t="s">
        <v>198</v>
      </c>
      <c r="K1" s="10" t="s">
        <v>144</v>
      </c>
      <c r="L1" s="10" t="s">
        <v>145</v>
      </c>
      <c r="M1" s="69" t="s">
        <v>146</v>
      </c>
      <c r="N1" s="69" t="s">
        <v>147</v>
      </c>
      <c r="O1" s="69" t="s">
        <v>148</v>
      </c>
      <c r="P1" s="69" t="s">
        <v>149</v>
      </c>
      <c r="Q1" s="10" t="s">
        <v>150</v>
      </c>
      <c r="R1" s="104" t="s">
        <v>151</v>
      </c>
    </row>
    <row r="2" spans="1:18" ht="20.25" x14ac:dyDescent="0.25">
      <c r="A2" s="4" t="s">
        <v>11</v>
      </c>
      <c r="B2" s="4" t="s">
        <v>12</v>
      </c>
      <c r="C2" s="4"/>
      <c r="D2" s="4"/>
      <c r="E2" s="4">
        <v>1</v>
      </c>
      <c r="F2" s="4"/>
      <c r="G2" s="4"/>
      <c r="H2" s="4"/>
      <c r="I2" s="4">
        <f>SUM(C2,E2,G2)</f>
        <v>1</v>
      </c>
      <c r="J2" s="4">
        <f>SUM(D2,F2,H2)</f>
        <v>0</v>
      </c>
      <c r="K2" s="4">
        <f>SUM(I2:J2)</f>
        <v>1</v>
      </c>
      <c r="L2" s="4" t="str">
        <f>M1</f>
        <v xml:space="preserve">Espèce </v>
      </c>
      <c r="M2" s="37">
        <v>5</v>
      </c>
      <c r="N2" s="37"/>
      <c r="O2" s="37"/>
      <c r="P2" s="37"/>
      <c r="Q2" s="37">
        <f>SUM(M2:P2)</f>
        <v>5</v>
      </c>
      <c r="R2" s="105">
        <v>1</v>
      </c>
    </row>
    <row r="3" spans="1:18" ht="20.25" x14ac:dyDescent="0.25">
      <c r="A3" s="5" t="s">
        <v>238</v>
      </c>
      <c r="B3" s="5" t="s">
        <v>239</v>
      </c>
      <c r="C3" s="5"/>
      <c r="D3" s="5"/>
      <c r="E3" s="5"/>
      <c r="F3" s="5"/>
      <c r="G3" s="5"/>
      <c r="H3" s="5"/>
      <c r="I3" s="5">
        <f t="shared" ref="I3:I27" si="0">SUM(C3,E3,G3)</f>
        <v>0</v>
      </c>
      <c r="J3" s="5">
        <f t="shared" ref="J3:J27" si="1">SUM(D3,F3,H3)</f>
        <v>0</v>
      </c>
      <c r="K3" s="5">
        <f t="shared" ref="K3:K27" si="2">SUM(I3:J3)</f>
        <v>0</v>
      </c>
      <c r="L3" s="5"/>
      <c r="M3" s="38"/>
      <c r="N3" s="38"/>
      <c r="O3" s="38"/>
      <c r="P3" s="38"/>
      <c r="Q3" s="38">
        <f t="shared" ref="Q3:Q27" si="3">SUM(M3:P3)</f>
        <v>0</v>
      </c>
      <c r="R3" s="5"/>
    </row>
    <row r="4" spans="1:18" ht="20.25" x14ac:dyDescent="0.25">
      <c r="A4" s="6" t="s">
        <v>240</v>
      </c>
      <c r="B4" s="6" t="s">
        <v>241</v>
      </c>
      <c r="C4" s="6"/>
      <c r="D4" s="6"/>
      <c r="E4" s="6"/>
      <c r="F4" s="6"/>
      <c r="G4" s="6"/>
      <c r="H4" s="6"/>
      <c r="I4" s="6">
        <f t="shared" si="0"/>
        <v>0</v>
      </c>
      <c r="J4" s="6">
        <f t="shared" si="1"/>
        <v>0</v>
      </c>
      <c r="K4" s="6">
        <f t="shared" si="2"/>
        <v>0</v>
      </c>
      <c r="L4" s="6"/>
      <c r="M4" s="36"/>
      <c r="N4" s="36"/>
      <c r="O4" s="36"/>
      <c r="P4" s="36"/>
      <c r="Q4" s="36">
        <f t="shared" si="3"/>
        <v>0</v>
      </c>
      <c r="R4" s="6"/>
    </row>
    <row r="5" spans="1:18" ht="20.25" x14ac:dyDescent="0.25">
      <c r="A5" s="7" t="s">
        <v>242</v>
      </c>
      <c r="B5" s="7" t="s">
        <v>34</v>
      </c>
      <c r="C5" s="7"/>
      <c r="D5" s="7"/>
      <c r="E5" s="7"/>
      <c r="F5" s="7"/>
      <c r="G5" s="7"/>
      <c r="H5" s="7"/>
      <c r="I5" s="7">
        <f t="shared" si="0"/>
        <v>0</v>
      </c>
      <c r="J5" s="7">
        <f t="shared" si="1"/>
        <v>0</v>
      </c>
      <c r="K5" s="7">
        <f t="shared" si="2"/>
        <v>0</v>
      </c>
      <c r="L5" s="7"/>
      <c r="M5" s="35"/>
      <c r="N5" s="35"/>
      <c r="O5" s="35"/>
      <c r="P5" s="35"/>
      <c r="Q5" s="36">
        <f t="shared" si="3"/>
        <v>0</v>
      </c>
      <c r="R5" s="7"/>
    </row>
    <row r="6" spans="1:18" ht="20.25" x14ac:dyDescent="0.25">
      <c r="A6" s="7" t="s">
        <v>243</v>
      </c>
      <c r="B6" s="7" t="s">
        <v>182</v>
      </c>
      <c r="C6" s="7"/>
      <c r="D6" s="7"/>
      <c r="E6" s="7"/>
      <c r="F6" s="7"/>
      <c r="G6" s="7"/>
      <c r="H6" s="7"/>
      <c r="I6" s="7">
        <f t="shared" si="0"/>
        <v>0</v>
      </c>
      <c r="J6" s="7">
        <f t="shared" si="1"/>
        <v>0</v>
      </c>
      <c r="K6" s="7">
        <f t="shared" si="2"/>
        <v>0</v>
      </c>
      <c r="L6" s="7"/>
      <c r="M6" s="35"/>
      <c r="N6" s="35"/>
      <c r="O6" s="35"/>
      <c r="P6" s="35"/>
      <c r="Q6" s="36">
        <f t="shared" si="3"/>
        <v>0</v>
      </c>
      <c r="R6" s="7"/>
    </row>
    <row r="7" spans="1:18" ht="20.25" x14ac:dyDescent="0.25">
      <c r="A7" s="4" t="s">
        <v>21</v>
      </c>
      <c r="B7" s="4" t="s">
        <v>22</v>
      </c>
      <c r="C7" s="4"/>
      <c r="D7" s="4"/>
      <c r="E7" s="4">
        <v>1</v>
      </c>
      <c r="F7" s="4"/>
      <c r="G7" s="4"/>
      <c r="H7" s="4"/>
      <c r="I7" s="4">
        <f t="shared" si="0"/>
        <v>1</v>
      </c>
      <c r="J7" s="4">
        <f t="shared" si="1"/>
        <v>0</v>
      </c>
      <c r="K7" s="4">
        <f t="shared" si="2"/>
        <v>1</v>
      </c>
      <c r="L7" s="4" t="str">
        <f>M1</f>
        <v xml:space="preserve">Espèce </v>
      </c>
      <c r="M7" s="37">
        <v>5</v>
      </c>
      <c r="N7" s="37"/>
      <c r="O7" s="37"/>
      <c r="P7" s="37"/>
      <c r="Q7" s="37">
        <f t="shared" si="3"/>
        <v>5</v>
      </c>
      <c r="R7" s="4">
        <v>1</v>
      </c>
    </row>
    <row r="8" spans="1:18" ht="20.25" x14ac:dyDescent="0.25">
      <c r="A8" s="7" t="s">
        <v>244</v>
      </c>
      <c r="B8" s="7" t="s">
        <v>245</v>
      </c>
      <c r="C8" s="7"/>
      <c r="D8" s="7"/>
      <c r="E8" s="7"/>
      <c r="F8" s="7"/>
      <c r="G8" s="7"/>
      <c r="H8" s="7"/>
      <c r="I8" s="7">
        <f t="shared" si="0"/>
        <v>0</v>
      </c>
      <c r="J8" s="7">
        <f t="shared" si="1"/>
        <v>0</v>
      </c>
      <c r="K8" s="7">
        <f t="shared" si="2"/>
        <v>0</v>
      </c>
      <c r="L8" s="7"/>
      <c r="M8" s="35"/>
      <c r="N8" s="35"/>
      <c r="O8" s="35"/>
      <c r="P8" s="35"/>
      <c r="Q8" s="36">
        <f t="shared" si="3"/>
        <v>0</v>
      </c>
      <c r="R8" s="7"/>
    </row>
    <row r="9" spans="1:18" ht="20.25" x14ac:dyDescent="0.25">
      <c r="A9" s="7" t="s">
        <v>246</v>
      </c>
      <c r="B9" s="7" t="s">
        <v>247</v>
      </c>
      <c r="C9" s="7"/>
      <c r="D9" s="7"/>
      <c r="E9" s="7"/>
      <c r="F9" s="7"/>
      <c r="G9" s="7"/>
      <c r="H9" s="7"/>
      <c r="I9" s="7">
        <f t="shared" si="0"/>
        <v>0</v>
      </c>
      <c r="J9" s="7">
        <f t="shared" si="1"/>
        <v>0</v>
      </c>
      <c r="K9" s="7">
        <f t="shared" si="2"/>
        <v>0</v>
      </c>
      <c r="L9" s="7"/>
      <c r="M9" s="35"/>
      <c r="N9" s="35"/>
      <c r="O9" s="35"/>
      <c r="P9" s="35"/>
      <c r="Q9" s="36">
        <f t="shared" si="3"/>
        <v>0</v>
      </c>
      <c r="R9" s="7"/>
    </row>
    <row r="10" spans="1:18" ht="20.25" x14ac:dyDescent="0.25">
      <c r="A10" s="4" t="s">
        <v>31</v>
      </c>
      <c r="B10" s="4" t="s">
        <v>32</v>
      </c>
      <c r="C10" s="4"/>
      <c r="D10" s="4"/>
      <c r="E10" s="4">
        <v>1</v>
      </c>
      <c r="F10" s="4"/>
      <c r="G10" s="4"/>
      <c r="H10" s="4"/>
      <c r="I10" s="4">
        <f t="shared" si="0"/>
        <v>1</v>
      </c>
      <c r="J10" s="4">
        <f t="shared" si="1"/>
        <v>0</v>
      </c>
      <c r="K10" s="4">
        <f t="shared" si="2"/>
        <v>1</v>
      </c>
      <c r="L10" s="4" t="str">
        <f>M1</f>
        <v xml:space="preserve">Espèce </v>
      </c>
      <c r="M10" s="37">
        <v>5</v>
      </c>
      <c r="N10" s="37"/>
      <c r="O10" s="37"/>
      <c r="P10" s="37"/>
      <c r="Q10" s="37">
        <f t="shared" si="3"/>
        <v>5</v>
      </c>
      <c r="R10" s="4">
        <v>1</v>
      </c>
    </row>
    <row r="11" spans="1:18" ht="20.25" x14ac:dyDescent="0.25">
      <c r="A11" s="7" t="s">
        <v>248</v>
      </c>
      <c r="B11" s="7" t="s">
        <v>249</v>
      </c>
      <c r="C11" s="7"/>
      <c r="D11" s="7"/>
      <c r="E11" s="7"/>
      <c r="F11" s="7"/>
      <c r="G11" s="7"/>
      <c r="H11" s="7"/>
      <c r="I11" s="7">
        <f t="shared" si="0"/>
        <v>0</v>
      </c>
      <c r="J11" s="7">
        <f t="shared" si="1"/>
        <v>0</v>
      </c>
      <c r="K11" s="7">
        <f t="shared" si="2"/>
        <v>0</v>
      </c>
      <c r="L11" s="7"/>
      <c r="M11" s="35"/>
      <c r="N11" s="35"/>
      <c r="O11" s="35"/>
      <c r="P11" s="35"/>
      <c r="Q11" s="36">
        <f t="shared" si="3"/>
        <v>0</v>
      </c>
      <c r="R11" s="7"/>
    </row>
    <row r="12" spans="1:18" ht="20.25" x14ac:dyDescent="0.25">
      <c r="A12" s="4" t="s">
        <v>41</v>
      </c>
      <c r="B12" s="4" t="s">
        <v>42</v>
      </c>
      <c r="C12" s="4"/>
      <c r="D12" s="4"/>
      <c r="E12" s="4">
        <v>1</v>
      </c>
      <c r="F12" s="4"/>
      <c r="G12" s="4"/>
      <c r="H12" s="4"/>
      <c r="I12" s="4">
        <f t="shared" si="0"/>
        <v>1</v>
      </c>
      <c r="J12" s="4">
        <f t="shared" si="1"/>
        <v>0</v>
      </c>
      <c r="K12" s="4">
        <f t="shared" si="2"/>
        <v>1</v>
      </c>
      <c r="L12" s="4" t="str">
        <f>O1</f>
        <v>Paypal</v>
      </c>
      <c r="M12" s="37"/>
      <c r="N12" s="37"/>
      <c r="O12" s="37">
        <v>5</v>
      </c>
      <c r="P12" s="37"/>
      <c r="Q12" s="37">
        <f t="shared" si="3"/>
        <v>5</v>
      </c>
      <c r="R12" s="4">
        <v>1</v>
      </c>
    </row>
    <row r="13" spans="1:18" ht="20.25" x14ac:dyDescent="0.25">
      <c r="A13" s="4" t="s">
        <v>50</v>
      </c>
      <c r="B13" s="4" t="s">
        <v>51</v>
      </c>
      <c r="C13" s="4">
        <v>1</v>
      </c>
      <c r="D13" s="4"/>
      <c r="E13" s="4"/>
      <c r="F13" s="4">
        <v>1</v>
      </c>
      <c r="G13" s="4"/>
      <c r="H13" s="4">
        <v>1</v>
      </c>
      <c r="I13" s="4">
        <f t="shared" si="0"/>
        <v>1</v>
      </c>
      <c r="J13" s="4">
        <f t="shared" si="1"/>
        <v>2</v>
      </c>
      <c r="K13" s="4">
        <f t="shared" si="2"/>
        <v>3</v>
      </c>
      <c r="L13" s="4" t="str">
        <f>M1</f>
        <v xml:space="preserve">Espèce </v>
      </c>
      <c r="M13" s="37">
        <v>11</v>
      </c>
      <c r="N13" s="37"/>
      <c r="O13" s="37"/>
      <c r="P13" s="37"/>
      <c r="Q13" s="37">
        <f t="shared" si="3"/>
        <v>11</v>
      </c>
      <c r="R13" s="4">
        <v>1</v>
      </c>
    </row>
    <row r="14" spans="1:18" ht="20.25" x14ac:dyDescent="0.25">
      <c r="A14" s="6" t="s">
        <v>250</v>
      </c>
      <c r="B14" s="6" t="s">
        <v>251</v>
      </c>
      <c r="C14" s="6"/>
      <c r="D14" s="6"/>
      <c r="E14" s="6"/>
      <c r="F14" s="6"/>
      <c r="G14" s="6"/>
      <c r="H14" s="6"/>
      <c r="I14" s="6">
        <f t="shared" si="0"/>
        <v>0</v>
      </c>
      <c r="J14" s="6">
        <f t="shared" si="1"/>
        <v>0</v>
      </c>
      <c r="K14" s="6">
        <f t="shared" si="2"/>
        <v>0</v>
      </c>
      <c r="L14" s="6"/>
      <c r="M14" s="36"/>
      <c r="N14" s="36"/>
      <c r="O14" s="36"/>
      <c r="P14" s="36"/>
      <c r="Q14" s="36">
        <f t="shared" si="3"/>
        <v>0</v>
      </c>
      <c r="R14" s="6"/>
    </row>
    <row r="15" spans="1:18" ht="20.25" x14ac:dyDescent="0.25">
      <c r="A15" s="6" t="s">
        <v>252</v>
      </c>
      <c r="B15" s="6" t="s">
        <v>253</v>
      </c>
      <c r="C15" s="6"/>
      <c r="D15" s="6"/>
      <c r="E15" s="6"/>
      <c r="F15" s="6"/>
      <c r="G15" s="6"/>
      <c r="H15" s="6"/>
      <c r="I15" s="6">
        <f t="shared" si="0"/>
        <v>0</v>
      </c>
      <c r="J15" s="6">
        <f t="shared" si="1"/>
        <v>0</v>
      </c>
      <c r="K15" s="6">
        <f t="shared" si="2"/>
        <v>0</v>
      </c>
      <c r="L15" s="6"/>
      <c r="M15" s="36"/>
      <c r="N15" s="36"/>
      <c r="O15" s="36"/>
      <c r="P15" s="36"/>
      <c r="Q15" s="36">
        <f t="shared" si="3"/>
        <v>0</v>
      </c>
      <c r="R15" s="6"/>
    </row>
    <row r="16" spans="1:18" ht="20.25" x14ac:dyDescent="0.25">
      <c r="A16" s="4" t="s">
        <v>60</v>
      </c>
      <c r="B16" s="4" t="s">
        <v>61</v>
      </c>
      <c r="C16" s="4">
        <v>1</v>
      </c>
      <c r="D16" s="4"/>
      <c r="E16" s="4"/>
      <c r="F16" s="4">
        <v>1</v>
      </c>
      <c r="G16" s="4"/>
      <c r="H16" s="4"/>
      <c r="I16" s="4">
        <f t="shared" si="0"/>
        <v>1</v>
      </c>
      <c r="J16" s="4">
        <f t="shared" si="1"/>
        <v>1</v>
      </c>
      <c r="K16" s="4">
        <f t="shared" si="2"/>
        <v>2</v>
      </c>
      <c r="L16" s="4" t="str">
        <f>M1</f>
        <v xml:space="preserve">Espèce </v>
      </c>
      <c r="M16" s="37">
        <v>8</v>
      </c>
      <c r="N16" s="37"/>
      <c r="O16" s="37"/>
      <c r="P16" s="37"/>
      <c r="Q16" s="37">
        <f t="shared" si="3"/>
        <v>8</v>
      </c>
      <c r="R16" s="4">
        <v>1</v>
      </c>
    </row>
    <row r="17" spans="1:18" ht="20.25" x14ac:dyDescent="0.25">
      <c r="A17" s="4" t="s">
        <v>70</v>
      </c>
      <c r="B17" s="4" t="s">
        <v>71</v>
      </c>
      <c r="C17" s="4">
        <v>1</v>
      </c>
      <c r="D17" s="4"/>
      <c r="E17" s="4"/>
      <c r="F17" s="4">
        <v>1</v>
      </c>
      <c r="G17" s="4"/>
      <c r="H17" s="4"/>
      <c r="I17" s="4">
        <f t="shared" si="0"/>
        <v>1</v>
      </c>
      <c r="J17" s="4">
        <f t="shared" si="1"/>
        <v>1</v>
      </c>
      <c r="K17" s="4">
        <f t="shared" si="2"/>
        <v>2</v>
      </c>
      <c r="L17" s="4" t="str">
        <f>O1</f>
        <v>Paypal</v>
      </c>
      <c r="M17" s="37"/>
      <c r="N17" s="37"/>
      <c r="O17" s="37">
        <v>8</v>
      </c>
      <c r="P17" s="37"/>
      <c r="Q17" s="37">
        <f t="shared" si="3"/>
        <v>8</v>
      </c>
      <c r="R17" s="4">
        <v>1</v>
      </c>
    </row>
    <row r="18" spans="1:18" s="34" customFormat="1" ht="20.25" x14ac:dyDescent="0.25">
      <c r="A18" s="5" t="s">
        <v>254</v>
      </c>
      <c r="B18" s="5" t="s">
        <v>255</v>
      </c>
      <c r="C18" s="5"/>
      <c r="D18" s="5"/>
      <c r="E18" s="5"/>
      <c r="F18" s="5"/>
      <c r="G18" s="5"/>
      <c r="H18" s="5"/>
      <c r="I18" s="5">
        <f t="shared" si="0"/>
        <v>0</v>
      </c>
      <c r="J18" s="5">
        <f t="shared" si="1"/>
        <v>0</v>
      </c>
      <c r="K18" s="5">
        <f t="shared" si="2"/>
        <v>0</v>
      </c>
      <c r="L18" s="5"/>
      <c r="M18" s="38"/>
      <c r="N18" s="38"/>
      <c r="O18" s="38"/>
      <c r="P18" s="38"/>
      <c r="Q18" s="38">
        <f t="shared" si="3"/>
        <v>0</v>
      </c>
      <c r="R18" s="5"/>
    </row>
    <row r="19" spans="1:18" ht="20.25" x14ac:dyDescent="0.25">
      <c r="A19" s="4" t="s">
        <v>80</v>
      </c>
      <c r="B19" s="4" t="s">
        <v>81</v>
      </c>
      <c r="C19" s="4"/>
      <c r="D19" s="4"/>
      <c r="E19" s="4"/>
      <c r="F19" s="4"/>
      <c r="G19" s="4">
        <v>1</v>
      </c>
      <c r="H19" s="4"/>
      <c r="I19" s="4">
        <f t="shared" si="0"/>
        <v>1</v>
      </c>
      <c r="J19" s="4">
        <f t="shared" si="1"/>
        <v>0</v>
      </c>
      <c r="K19" s="4">
        <f t="shared" si="2"/>
        <v>1</v>
      </c>
      <c r="L19" s="4" t="str">
        <f>O1</f>
        <v>Paypal</v>
      </c>
      <c r="M19" s="37"/>
      <c r="N19" s="37"/>
      <c r="O19" s="37">
        <v>5</v>
      </c>
      <c r="P19" s="37"/>
      <c r="Q19" s="37">
        <f t="shared" si="3"/>
        <v>5</v>
      </c>
      <c r="R19" s="4">
        <v>1</v>
      </c>
    </row>
    <row r="20" spans="1:18" ht="20.25" x14ac:dyDescent="0.25">
      <c r="A20" s="4" t="s">
        <v>90</v>
      </c>
      <c r="B20" s="4" t="s">
        <v>91</v>
      </c>
      <c r="C20" s="4">
        <v>1</v>
      </c>
      <c r="D20" s="4">
        <v>1</v>
      </c>
      <c r="E20" s="4"/>
      <c r="F20" s="4"/>
      <c r="G20" s="4"/>
      <c r="H20" s="4"/>
      <c r="I20" s="4">
        <f t="shared" si="0"/>
        <v>1</v>
      </c>
      <c r="J20" s="4">
        <f t="shared" si="1"/>
        <v>1</v>
      </c>
      <c r="K20" s="4">
        <f t="shared" si="2"/>
        <v>2</v>
      </c>
      <c r="L20" s="4" t="s">
        <v>256</v>
      </c>
      <c r="M20" s="37">
        <v>8</v>
      </c>
      <c r="N20" s="37"/>
      <c r="O20" s="37"/>
      <c r="P20" s="37"/>
      <c r="Q20" s="37">
        <f t="shared" si="3"/>
        <v>8</v>
      </c>
      <c r="R20" s="4">
        <v>1</v>
      </c>
    </row>
    <row r="21" spans="1:18" ht="20.25" x14ac:dyDescent="0.25">
      <c r="A21" s="6" t="s">
        <v>257</v>
      </c>
      <c r="B21" s="6" t="s">
        <v>258</v>
      </c>
      <c r="C21" s="6"/>
      <c r="D21" s="6"/>
      <c r="E21" s="6"/>
      <c r="F21" s="6"/>
      <c r="G21" s="6"/>
      <c r="H21" s="6"/>
      <c r="I21" s="6">
        <f t="shared" si="0"/>
        <v>0</v>
      </c>
      <c r="J21" s="6">
        <f t="shared" si="1"/>
        <v>0</v>
      </c>
      <c r="K21" s="6">
        <f t="shared" si="2"/>
        <v>0</v>
      </c>
      <c r="L21" s="6"/>
      <c r="M21" s="36"/>
      <c r="N21" s="36"/>
      <c r="O21" s="36"/>
      <c r="P21" s="36"/>
      <c r="Q21" s="36">
        <f t="shared" si="3"/>
        <v>0</v>
      </c>
      <c r="R21" s="6"/>
    </row>
    <row r="22" spans="1:18" ht="20.25" x14ac:dyDescent="0.25">
      <c r="A22" s="6" t="s">
        <v>259</v>
      </c>
      <c r="B22" s="6" t="s">
        <v>260</v>
      </c>
      <c r="C22" s="6"/>
      <c r="D22" s="6"/>
      <c r="E22" s="6"/>
      <c r="F22" s="6"/>
      <c r="G22" s="6"/>
      <c r="H22" s="6"/>
      <c r="I22" s="6">
        <f t="shared" si="0"/>
        <v>0</v>
      </c>
      <c r="J22" s="6">
        <f t="shared" si="1"/>
        <v>0</v>
      </c>
      <c r="K22" s="6">
        <f t="shared" si="2"/>
        <v>0</v>
      </c>
      <c r="L22" s="6"/>
      <c r="M22" s="36"/>
      <c r="N22" s="36"/>
      <c r="O22" s="36"/>
      <c r="P22" s="36"/>
      <c r="Q22" s="36">
        <f t="shared" si="3"/>
        <v>0</v>
      </c>
      <c r="R22" s="6"/>
    </row>
    <row r="23" spans="1:18" ht="20.25" x14ac:dyDescent="0.25">
      <c r="A23" s="6" t="s">
        <v>261</v>
      </c>
      <c r="B23" s="6" t="s">
        <v>262</v>
      </c>
      <c r="C23" s="6"/>
      <c r="D23" s="6"/>
      <c r="E23" s="6"/>
      <c r="F23" s="6"/>
      <c r="G23" s="6"/>
      <c r="H23" s="6"/>
      <c r="I23" s="6">
        <f t="shared" si="0"/>
        <v>0</v>
      </c>
      <c r="J23" s="6">
        <f t="shared" si="1"/>
        <v>0</v>
      </c>
      <c r="K23" s="6">
        <f t="shared" si="2"/>
        <v>0</v>
      </c>
      <c r="L23" s="6"/>
      <c r="M23" s="36"/>
      <c r="N23" s="36"/>
      <c r="O23" s="36"/>
      <c r="P23" s="36"/>
      <c r="Q23" s="36">
        <f t="shared" si="3"/>
        <v>0</v>
      </c>
      <c r="R23" s="6"/>
    </row>
    <row r="24" spans="1:18" ht="20.25" x14ac:dyDescent="0.25">
      <c r="A24" s="4" t="s">
        <v>98</v>
      </c>
      <c r="B24" s="4" t="s">
        <v>99</v>
      </c>
      <c r="C24" s="4"/>
      <c r="D24" s="4"/>
      <c r="E24" s="4">
        <v>1</v>
      </c>
      <c r="F24" s="4"/>
      <c r="G24" s="4"/>
      <c r="H24" s="4"/>
      <c r="I24" s="4">
        <f t="shared" si="0"/>
        <v>1</v>
      </c>
      <c r="J24" s="4">
        <f t="shared" si="1"/>
        <v>0</v>
      </c>
      <c r="K24" s="4">
        <f t="shared" si="2"/>
        <v>1</v>
      </c>
      <c r="L24" s="4" t="str">
        <f>N1</f>
        <v>Paylib</v>
      </c>
      <c r="M24" s="37"/>
      <c r="N24" s="37">
        <v>5</v>
      </c>
      <c r="O24" s="37"/>
      <c r="P24" s="37"/>
      <c r="Q24" s="37">
        <f t="shared" si="3"/>
        <v>5</v>
      </c>
      <c r="R24" s="4">
        <v>1</v>
      </c>
    </row>
    <row r="25" spans="1:18" ht="20.25" x14ac:dyDescent="0.25">
      <c r="A25" s="4" t="s">
        <v>103</v>
      </c>
      <c r="B25" s="4" t="s">
        <v>104</v>
      </c>
      <c r="C25" s="4"/>
      <c r="D25" s="4"/>
      <c r="E25" s="4">
        <v>1</v>
      </c>
      <c r="F25" s="4"/>
      <c r="G25" s="4"/>
      <c r="H25" s="4"/>
      <c r="I25" s="4">
        <f t="shared" si="0"/>
        <v>1</v>
      </c>
      <c r="J25" s="4">
        <f t="shared" si="1"/>
        <v>0</v>
      </c>
      <c r="K25" s="4">
        <f t="shared" si="2"/>
        <v>1</v>
      </c>
      <c r="L25" s="4" t="str">
        <f>N1</f>
        <v>Paylib</v>
      </c>
      <c r="M25" s="37"/>
      <c r="N25" s="37">
        <v>5</v>
      </c>
      <c r="O25" s="37"/>
      <c r="P25" s="37"/>
      <c r="Q25" s="37">
        <f t="shared" si="3"/>
        <v>5</v>
      </c>
      <c r="R25" s="4">
        <v>1</v>
      </c>
    </row>
    <row r="26" spans="1:18" ht="20.25" x14ac:dyDescent="0.25">
      <c r="A26" s="4" t="s">
        <v>109</v>
      </c>
      <c r="B26" s="4" t="s">
        <v>110</v>
      </c>
      <c r="C26" s="4"/>
      <c r="D26" s="4"/>
      <c r="E26" s="4">
        <v>1</v>
      </c>
      <c r="F26" s="4"/>
      <c r="G26" s="4"/>
      <c r="H26" s="4"/>
      <c r="I26" s="4">
        <f t="shared" si="0"/>
        <v>1</v>
      </c>
      <c r="J26" s="4">
        <f t="shared" si="1"/>
        <v>0</v>
      </c>
      <c r="K26" s="4">
        <f t="shared" si="2"/>
        <v>1</v>
      </c>
      <c r="L26" s="4" t="str">
        <f>M1</f>
        <v xml:space="preserve">Espèce </v>
      </c>
      <c r="M26" s="37">
        <v>5</v>
      </c>
      <c r="N26" s="37"/>
      <c r="O26" s="37"/>
      <c r="P26" s="37"/>
      <c r="Q26" s="37">
        <f t="shared" si="3"/>
        <v>5</v>
      </c>
      <c r="R26" s="4">
        <v>1</v>
      </c>
    </row>
    <row r="27" spans="1:18" ht="20.25" x14ac:dyDescent="0.25">
      <c r="A27" s="4" t="s">
        <v>115</v>
      </c>
      <c r="B27" s="4" t="s">
        <v>116</v>
      </c>
      <c r="C27" s="4"/>
      <c r="D27" s="4"/>
      <c r="E27" s="4">
        <v>1</v>
      </c>
      <c r="F27" s="4"/>
      <c r="G27" s="4"/>
      <c r="H27" s="4">
        <v>1</v>
      </c>
      <c r="I27" s="4">
        <f t="shared" si="0"/>
        <v>1</v>
      </c>
      <c r="J27" s="4">
        <f t="shared" si="1"/>
        <v>1</v>
      </c>
      <c r="K27" s="4">
        <f t="shared" si="2"/>
        <v>2</v>
      </c>
      <c r="L27" s="4" t="str">
        <f>O1</f>
        <v>Paypal</v>
      </c>
      <c r="M27" s="37"/>
      <c r="N27" s="37"/>
      <c r="O27" s="37">
        <v>8</v>
      </c>
      <c r="P27" s="37"/>
      <c r="Q27" s="37">
        <f t="shared" si="3"/>
        <v>8</v>
      </c>
      <c r="R27" s="4">
        <v>1</v>
      </c>
    </row>
    <row r="28" spans="1:18" ht="28.5" x14ac:dyDescent="0.25">
      <c r="A28" s="153" t="s">
        <v>185</v>
      </c>
      <c r="B28" s="154"/>
      <c r="C28" s="91">
        <f>SUM(C2:C27)</f>
        <v>4</v>
      </c>
      <c r="D28" s="92">
        <f t="shared" ref="D28:H28" si="4">SUM(D2:D27)</f>
        <v>1</v>
      </c>
      <c r="E28" s="91">
        <f t="shared" si="4"/>
        <v>8</v>
      </c>
      <c r="F28" s="92">
        <f t="shared" si="4"/>
        <v>3</v>
      </c>
      <c r="G28" s="91">
        <f t="shared" si="4"/>
        <v>1</v>
      </c>
      <c r="H28" s="92">
        <f t="shared" si="4"/>
        <v>2</v>
      </c>
      <c r="I28" s="91">
        <f>SUM(I2:I27)</f>
        <v>13</v>
      </c>
      <c r="J28" s="92">
        <f>SUM(J2:J27)</f>
        <v>6</v>
      </c>
      <c r="K28" s="8">
        <f>SUM(K2:K27)</f>
        <v>19</v>
      </c>
      <c r="L28" s="8"/>
      <c r="M28" s="11">
        <f t="shared" ref="M28:P28" si="5">SUM(M2:M27)</f>
        <v>47</v>
      </c>
      <c r="N28" s="11">
        <f t="shared" si="5"/>
        <v>10</v>
      </c>
      <c r="O28" s="11">
        <f t="shared" si="5"/>
        <v>26</v>
      </c>
      <c r="P28" s="11">
        <f t="shared" si="5"/>
        <v>0</v>
      </c>
      <c r="Q28" s="11">
        <f>SUM(Q2:Q27)</f>
        <v>83</v>
      </c>
      <c r="R28" s="115">
        <f>SUM(R2:R27)</f>
        <v>13</v>
      </c>
    </row>
    <row r="31" spans="1:18" ht="20.25" x14ac:dyDescent="0.25">
      <c r="A31" s="146" t="s">
        <v>189</v>
      </c>
      <c r="B31" s="146"/>
      <c r="D31" s="147" t="s">
        <v>186</v>
      </c>
      <c r="E31" s="148"/>
      <c r="F31" s="149"/>
      <c r="I31" s="147" t="s">
        <v>187</v>
      </c>
      <c r="J31" s="148"/>
      <c r="K31" s="149"/>
      <c r="O31" s="147" t="s">
        <v>188</v>
      </c>
      <c r="P31" s="148"/>
      <c r="Q31" s="148"/>
      <c r="R31" s="149"/>
    </row>
    <row r="32" spans="1:18" ht="20.25" x14ac:dyDescent="0.25">
      <c r="A32" s="137" t="s">
        <v>190</v>
      </c>
      <c r="B32" s="137"/>
      <c r="D32" s="150"/>
      <c r="E32" s="151"/>
      <c r="F32" s="152"/>
      <c r="I32" s="150"/>
      <c r="J32" s="151"/>
      <c r="K32" s="152"/>
      <c r="O32" s="150"/>
      <c r="P32" s="151"/>
      <c r="Q32" s="151"/>
      <c r="R32" s="152"/>
    </row>
    <row r="33" spans="1:2" ht="20.25" x14ac:dyDescent="0.25">
      <c r="A33" s="136" t="s">
        <v>191</v>
      </c>
      <c r="B33" s="136"/>
    </row>
    <row r="34" spans="1:2" ht="20.25" x14ac:dyDescent="0.25">
      <c r="A34" s="138" t="s">
        <v>192</v>
      </c>
      <c r="B34" s="138"/>
    </row>
    <row r="38" spans="1:2" ht="15" customHeight="1" x14ac:dyDescent="0.2"/>
    <row r="39" spans="1:2" ht="15" customHeight="1" x14ac:dyDescent="0.2"/>
  </sheetData>
  <mergeCells count="8">
    <mergeCell ref="A28:B28"/>
    <mergeCell ref="A31:B31"/>
    <mergeCell ref="A32:B32"/>
    <mergeCell ref="A33:B33"/>
    <mergeCell ref="A34:B34"/>
    <mergeCell ref="I31:K32"/>
    <mergeCell ref="D31:F32"/>
    <mergeCell ref="O31:R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4D6C-B8A9-5945-9FDC-0DF8942FCFFF}">
  <dimension ref="A1:P40"/>
  <sheetViews>
    <sheetView zoomScale="74" zoomScaleNormal="75" workbookViewId="0">
      <selection activeCell="A25" sqref="A25:B27"/>
    </sheetView>
  </sheetViews>
  <sheetFormatPr defaultColWidth="10.89453125" defaultRowHeight="15" x14ac:dyDescent="0.2"/>
  <cols>
    <col min="1" max="1" width="27.7109375" bestFit="1" customWidth="1"/>
    <col min="2" max="2" width="17.484375" bestFit="1" customWidth="1"/>
    <col min="3" max="3" width="16.0078125" customWidth="1"/>
    <col min="4" max="4" width="14.66015625" bestFit="1" customWidth="1"/>
    <col min="5" max="5" width="15.19921875" bestFit="1" customWidth="1"/>
    <col min="6" max="6" width="15.46875" customWidth="1"/>
    <col min="7" max="7" width="14.796875" customWidth="1"/>
    <col min="8" max="8" width="14.66015625" customWidth="1"/>
    <col min="9" max="9" width="15.6015625" customWidth="1"/>
    <col min="10" max="10" width="15.33203125" bestFit="1" customWidth="1"/>
    <col min="11" max="13" width="14.796875" bestFit="1" customWidth="1"/>
    <col min="14" max="14" width="11.97265625" customWidth="1"/>
    <col min="15" max="15" width="14.9296875" customWidth="1"/>
    <col min="16" max="16" width="20.04296875" customWidth="1"/>
  </cols>
  <sheetData>
    <row r="1" spans="1:16" ht="63.75" x14ac:dyDescent="0.25">
      <c r="A1" s="9" t="s">
        <v>5</v>
      </c>
      <c r="B1" s="9" t="s">
        <v>6</v>
      </c>
      <c r="C1" s="83" t="s">
        <v>263</v>
      </c>
      <c r="D1" s="83" t="s">
        <v>195</v>
      </c>
      <c r="E1" s="82" t="s">
        <v>196</v>
      </c>
      <c r="F1" s="82" t="s">
        <v>264</v>
      </c>
      <c r="G1" s="83" t="s">
        <v>197</v>
      </c>
      <c r="H1" s="82" t="s">
        <v>198</v>
      </c>
      <c r="I1" s="10" t="s">
        <v>144</v>
      </c>
      <c r="J1" s="10" t="s">
        <v>145</v>
      </c>
      <c r="K1" s="10" t="s">
        <v>146</v>
      </c>
      <c r="L1" s="10" t="s">
        <v>147</v>
      </c>
      <c r="M1" s="10" t="s">
        <v>148</v>
      </c>
      <c r="N1" s="10" t="s">
        <v>149</v>
      </c>
      <c r="O1" s="10" t="s">
        <v>150</v>
      </c>
      <c r="P1" s="104" t="s">
        <v>151</v>
      </c>
    </row>
    <row r="2" spans="1:16" ht="20.25" x14ac:dyDescent="0.25">
      <c r="A2" s="7" t="s">
        <v>265</v>
      </c>
      <c r="B2" s="7" t="s">
        <v>266</v>
      </c>
      <c r="C2" s="7"/>
      <c r="D2" s="7"/>
      <c r="E2" s="7"/>
      <c r="F2" s="7"/>
      <c r="G2" s="6">
        <f>SUM(C2:D2)</f>
        <v>0</v>
      </c>
      <c r="H2" s="6">
        <f>SUM(E2:F2)</f>
        <v>0</v>
      </c>
      <c r="I2" s="6">
        <f>SUM(C2:F2)</f>
        <v>0</v>
      </c>
      <c r="J2" s="7"/>
      <c r="K2" s="54"/>
      <c r="L2" s="54"/>
      <c r="M2" s="54"/>
      <c r="N2" s="54"/>
      <c r="O2" s="54">
        <f>SUM(J2:N2)</f>
        <v>0</v>
      </c>
      <c r="P2" s="108"/>
    </row>
    <row r="3" spans="1:16" ht="20.25" x14ac:dyDescent="0.25">
      <c r="A3" s="4" t="s">
        <v>13</v>
      </c>
      <c r="B3" s="4" t="s">
        <v>14</v>
      </c>
      <c r="C3" s="4">
        <v>1</v>
      </c>
      <c r="D3" s="4"/>
      <c r="E3" s="4">
        <v>1</v>
      </c>
      <c r="F3" s="4"/>
      <c r="G3" s="4">
        <f t="shared" ref="G3:G28" si="0">SUM(C3:D3)</f>
        <v>1</v>
      </c>
      <c r="H3" s="4">
        <f t="shared" ref="H3:H28" si="1">SUM(E3:F3)</f>
        <v>1</v>
      </c>
      <c r="I3" s="4">
        <f t="shared" ref="I3:I28" si="2">SUM(C3:F3)</f>
        <v>2</v>
      </c>
      <c r="J3" s="4" t="str">
        <f>L1</f>
        <v>Paylib</v>
      </c>
      <c r="K3" s="73"/>
      <c r="L3" s="73">
        <v>8</v>
      </c>
      <c r="M3" s="73"/>
      <c r="N3" s="73"/>
      <c r="O3" s="73">
        <f t="shared" ref="O3:O28" si="3">SUM(J3:N3)</f>
        <v>8</v>
      </c>
      <c r="P3" s="106">
        <v>1</v>
      </c>
    </row>
    <row r="4" spans="1:16" ht="20.25" x14ac:dyDescent="0.25">
      <c r="A4" s="4" t="s">
        <v>23</v>
      </c>
      <c r="B4" s="4" t="s">
        <v>24</v>
      </c>
      <c r="C4" s="4">
        <v>1</v>
      </c>
      <c r="D4" s="4"/>
      <c r="E4" s="4"/>
      <c r="F4" s="4"/>
      <c r="G4" s="4">
        <f t="shared" si="0"/>
        <v>1</v>
      </c>
      <c r="H4" s="4">
        <f t="shared" si="1"/>
        <v>0</v>
      </c>
      <c r="I4" s="4">
        <f t="shared" si="2"/>
        <v>1</v>
      </c>
      <c r="J4" s="4" t="str">
        <f>L1</f>
        <v>Paylib</v>
      </c>
      <c r="K4" s="73"/>
      <c r="L4" s="73">
        <v>6</v>
      </c>
      <c r="M4" s="73"/>
      <c r="N4" s="73"/>
      <c r="O4" s="73">
        <f t="shared" si="3"/>
        <v>6</v>
      </c>
      <c r="P4" s="106">
        <v>1</v>
      </c>
    </row>
    <row r="5" spans="1:16" ht="20.25" x14ac:dyDescent="0.25">
      <c r="A5" s="6" t="s">
        <v>267</v>
      </c>
      <c r="B5" s="6" t="s">
        <v>268</v>
      </c>
      <c r="C5" s="6"/>
      <c r="D5" s="6"/>
      <c r="E5" s="6"/>
      <c r="F5" s="6"/>
      <c r="G5" s="6">
        <f t="shared" si="0"/>
        <v>0</v>
      </c>
      <c r="H5" s="6">
        <f t="shared" si="1"/>
        <v>0</v>
      </c>
      <c r="I5" s="6">
        <f t="shared" si="2"/>
        <v>0</v>
      </c>
      <c r="J5" s="6"/>
      <c r="K5" s="27"/>
      <c r="L5" s="27"/>
      <c r="M5" s="27"/>
      <c r="N5" s="27"/>
      <c r="O5" s="27">
        <f t="shared" si="3"/>
        <v>0</v>
      </c>
      <c r="P5" s="109"/>
    </row>
    <row r="6" spans="1:16" ht="20.25" x14ac:dyDescent="0.25">
      <c r="A6" s="6" t="s">
        <v>269</v>
      </c>
      <c r="B6" s="6" t="s">
        <v>270</v>
      </c>
      <c r="C6" s="6"/>
      <c r="D6" s="6"/>
      <c r="E6" s="6"/>
      <c r="F6" s="6"/>
      <c r="G6" s="6">
        <f t="shared" si="0"/>
        <v>0</v>
      </c>
      <c r="H6" s="6">
        <f t="shared" si="1"/>
        <v>0</v>
      </c>
      <c r="I6" s="6">
        <f t="shared" si="2"/>
        <v>0</v>
      </c>
      <c r="J6" s="6"/>
      <c r="K6" s="27"/>
      <c r="L6" s="27"/>
      <c r="M6" s="27"/>
      <c r="N6" s="27"/>
      <c r="O6" s="27">
        <f t="shared" si="3"/>
        <v>0</v>
      </c>
      <c r="P6" s="109"/>
    </row>
    <row r="7" spans="1:16" ht="20.25" x14ac:dyDescent="0.25">
      <c r="A7" s="4" t="s">
        <v>33</v>
      </c>
      <c r="B7" s="4" t="s">
        <v>34</v>
      </c>
      <c r="C7" s="4">
        <v>1</v>
      </c>
      <c r="D7" s="4"/>
      <c r="E7" s="4"/>
      <c r="F7" s="4">
        <v>1</v>
      </c>
      <c r="G7" s="4">
        <f t="shared" si="0"/>
        <v>1</v>
      </c>
      <c r="H7" s="4">
        <f t="shared" si="1"/>
        <v>1</v>
      </c>
      <c r="I7" s="4">
        <f t="shared" si="2"/>
        <v>2</v>
      </c>
      <c r="J7" s="4" t="str">
        <f>L1</f>
        <v>Paylib</v>
      </c>
      <c r="K7" s="73"/>
      <c r="L7" s="73">
        <v>8</v>
      </c>
      <c r="M7" s="73"/>
      <c r="N7" s="73"/>
      <c r="O7" s="73">
        <f t="shared" si="3"/>
        <v>8</v>
      </c>
      <c r="P7" s="106">
        <v>1</v>
      </c>
    </row>
    <row r="8" spans="1:16" ht="20.25" x14ac:dyDescent="0.25">
      <c r="A8" s="6" t="s">
        <v>271</v>
      </c>
      <c r="B8" s="6" t="s">
        <v>272</v>
      </c>
      <c r="C8" s="6"/>
      <c r="D8" s="6"/>
      <c r="E8" s="6"/>
      <c r="F8" s="6"/>
      <c r="G8" s="6">
        <f t="shared" si="0"/>
        <v>0</v>
      </c>
      <c r="H8" s="6">
        <f t="shared" si="1"/>
        <v>0</v>
      </c>
      <c r="I8" s="6">
        <f t="shared" si="2"/>
        <v>0</v>
      </c>
      <c r="J8" s="6"/>
      <c r="K8" s="27"/>
      <c r="L8" s="27"/>
      <c r="M8" s="27"/>
      <c r="N8" s="27"/>
      <c r="O8" s="27">
        <f t="shared" si="3"/>
        <v>0</v>
      </c>
      <c r="P8" s="109"/>
    </row>
    <row r="9" spans="1:16" ht="20.25" x14ac:dyDescent="0.25">
      <c r="A9" s="4" t="s">
        <v>43</v>
      </c>
      <c r="B9" s="4" t="s">
        <v>44</v>
      </c>
      <c r="C9" s="4">
        <v>1</v>
      </c>
      <c r="D9" s="4"/>
      <c r="E9" s="4"/>
      <c r="F9" s="4"/>
      <c r="G9" s="4">
        <f t="shared" si="0"/>
        <v>1</v>
      </c>
      <c r="H9" s="4">
        <f t="shared" si="1"/>
        <v>0</v>
      </c>
      <c r="I9" s="4">
        <f t="shared" si="2"/>
        <v>1</v>
      </c>
      <c r="J9" s="4" t="str">
        <f>K1</f>
        <v xml:space="preserve">Espèce </v>
      </c>
      <c r="K9" s="73">
        <v>5</v>
      </c>
      <c r="L9" s="73"/>
      <c r="M9" s="73"/>
      <c r="N9" s="73"/>
      <c r="O9" s="73">
        <f t="shared" si="3"/>
        <v>5</v>
      </c>
      <c r="P9" s="106">
        <v>1</v>
      </c>
    </row>
    <row r="10" spans="1:16" ht="20.25" x14ac:dyDescent="0.25">
      <c r="A10" s="4" t="s">
        <v>52</v>
      </c>
      <c r="B10" s="4" t="s">
        <v>53</v>
      </c>
      <c r="C10" s="4"/>
      <c r="D10" s="4">
        <v>1</v>
      </c>
      <c r="E10" s="4"/>
      <c r="F10" s="4"/>
      <c r="G10" s="4">
        <f t="shared" si="0"/>
        <v>1</v>
      </c>
      <c r="H10" s="4">
        <f t="shared" si="1"/>
        <v>0</v>
      </c>
      <c r="I10" s="4">
        <f t="shared" si="2"/>
        <v>1</v>
      </c>
      <c r="J10" s="4" t="str">
        <f>K1</f>
        <v xml:space="preserve">Espèce </v>
      </c>
      <c r="K10" s="73">
        <v>5</v>
      </c>
      <c r="L10" s="73"/>
      <c r="M10" s="73"/>
      <c r="N10" s="73"/>
      <c r="O10" s="73">
        <f t="shared" si="3"/>
        <v>5</v>
      </c>
      <c r="P10" s="106">
        <v>1</v>
      </c>
    </row>
    <row r="11" spans="1:16" ht="20.25" x14ac:dyDescent="0.25">
      <c r="A11" s="4" t="s">
        <v>62</v>
      </c>
      <c r="B11" s="4" t="s">
        <v>63</v>
      </c>
      <c r="C11" s="4">
        <v>1</v>
      </c>
      <c r="D11" s="4"/>
      <c r="E11" s="4"/>
      <c r="F11" s="4"/>
      <c r="G11" s="4">
        <f t="shared" si="0"/>
        <v>1</v>
      </c>
      <c r="H11" s="4">
        <f t="shared" si="1"/>
        <v>0</v>
      </c>
      <c r="I11" s="4">
        <f t="shared" si="2"/>
        <v>1</v>
      </c>
      <c r="J11" s="4" t="str">
        <f>K1</f>
        <v xml:space="preserve">Espèce </v>
      </c>
      <c r="K11" s="73">
        <v>5</v>
      </c>
      <c r="L11" s="73"/>
      <c r="M11" s="73"/>
      <c r="N11" s="73"/>
      <c r="O11" s="73">
        <f t="shared" si="3"/>
        <v>5</v>
      </c>
      <c r="P11" s="106">
        <v>1</v>
      </c>
    </row>
    <row r="12" spans="1:16" ht="20.25" x14ac:dyDescent="0.25">
      <c r="A12" s="6" t="s">
        <v>273</v>
      </c>
      <c r="B12" s="6" t="s">
        <v>274</v>
      </c>
      <c r="C12" s="6"/>
      <c r="D12" s="6"/>
      <c r="E12" s="6"/>
      <c r="F12" s="6"/>
      <c r="G12" s="6">
        <f t="shared" si="0"/>
        <v>0</v>
      </c>
      <c r="H12" s="6">
        <f t="shared" si="1"/>
        <v>0</v>
      </c>
      <c r="I12" s="6">
        <f t="shared" si="2"/>
        <v>0</v>
      </c>
      <c r="J12" s="6"/>
      <c r="K12" s="44"/>
      <c r="L12" s="44"/>
      <c r="M12" s="44"/>
      <c r="N12" s="44"/>
      <c r="O12" s="44">
        <f t="shared" si="3"/>
        <v>0</v>
      </c>
      <c r="P12" s="110"/>
    </row>
    <row r="13" spans="1:16" ht="20.25" x14ac:dyDescent="0.25">
      <c r="A13" s="4" t="s">
        <v>72</v>
      </c>
      <c r="B13" s="4" t="s">
        <v>73</v>
      </c>
      <c r="C13" s="4">
        <v>1</v>
      </c>
      <c r="D13" s="4"/>
      <c r="E13" s="4"/>
      <c r="F13" s="4"/>
      <c r="G13" s="4">
        <f t="shared" si="0"/>
        <v>1</v>
      </c>
      <c r="H13" s="4">
        <f t="shared" si="1"/>
        <v>0</v>
      </c>
      <c r="I13" s="4">
        <f t="shared" si="2"/>
        <v>1</v>
      </c>
      <c r="J13" s="4" t="str">
        <f>K1</f>
        <v xml:space="preserve">Espèce </v>
      </c>
      <c r="K13" s="73">
        <v>5</v>
      </c>
      <c r="L13" s="73"/>
      <c r="M13" s="73"/>
      <c r="N13" s="73"/>
      <c r="O13" s="73">
        <f t="shared" si="3"/>
        <v>5</v>
      </c>
      <c r="P13" s="106">
        <v>1</v>
      </c>
    </row>
    <row r="14" spans="1:16" ht="20.25" x14ac:dyDescent="0.25">
      <c r="A14" s="6" t="s">
        <v>275</v>
      </c>
      <c r="B14" s="6" t="s">
        <v>276</v>
      </c>
      <c r="C14" s="6"/>
      <c r="D14" s="6"/>
      <c r="E14" s="6"/>
      <c r="F14" s="6"/>
      <c r="G14" s="6">
        <f t="shared" si="0"/>
        <v>0</v>
      </c>
      <c r="H14" s="6">
        <f t="shared" si="1"/>
        <v>0</v>
      </c>
      <c r="I14" s="6">
        <f t="shared" si="2"/>
        <v>0</v>
      </c>
      <c r="J14" s="6"/>
      <c r="K14" s="27"/>
      <c r="L14" s="27"/>
      <c r="M14" s="27"/>
      <c r="N14" s="27"/>
      <c r="O14" s="27">
        <f t="shared" si="3"/>
        <v>0</v>
      </c>
      <c r="P14" s="109"/>
    </row>
    <row r="15" spans="1:16" ht="20.25" x14ac:dyDescent="0.25">
      <c r="A15" s="6" t="s">
        <v>277</v>
      </c>
      <c r="B15" s="6" t="s">
        <v>278</v>
      </c>
      <c r="C15" s="6"/>
      <c r="D15" s="6"/>
      <c r="E15" s="6"/>
      <c r="F15" s="6"/>
      <c r="G15" s="6">
        <f t="shared" si="0"/>
        <v>0</v>
      </c>
      <c r="H15" s="6">
        <f t="shared" si="1"/>
        <v>0</v>
      </c>
      <c r="I15" s="6">
        <f t="shared" si="2"/>
        <v>0</v>
      </c>
      <c r="J15" s="6"/>
      <c r="K15" s="27"/>
      <c r="L15" s="27"/>
      <c r="M15" s="27"/>
      <c r="N15" s="27"/>
      <c r="O15" s="27">
        <f t="shared" si="3"/>
        <v>0</v>
      </c>
      <c r="P15" s="109"/>
    </row>
    <row r="16" spans="1:16" ht="20.25" x14ac:dyDescent="0.25">
      <c r="A16" s="4" t="s">
        <v>82</v>
      </c>
      <c r="B16" s="4" t="s">
        <v>83</v>
      </c>
      <c r="C16" s="4">
        <v>1</v>
      </c>
      <c r="D16" s="4"/>
      <c r="E16" s="4"/>
      <c r="F16" s="4"/>
      <c r="G16" s="4">
        <f t="shared" si="0"/>
        <v>1</v>
      </c>
      <c r="H16" s="4">
        <f t="shared" si="1"/>
        <v>0</v>
      </c>
      <c r="I16" s="4">
        <f t="shared" si="2"/>
        <v>1</v>
      </c>
      <c r="J16" s="4" t="str">
        <f>K1</f>
        <v xml:space="preserve">Espèce </v>
      </c>
      <c r="K16" s="73">
        <v>5</v>
      </c>
      <c r="L16" s="73"/>
      <c r="M16" s="73"/>
      <c r="N16" s="73"/>
      <c r="O16" s="73">
        <f t="shared" si="3"/>
        <v>5</v>
      </c>
      <c r="P16" s="106">
        <v>1</v>
      </c>
    </row>
    <row r="17" spans="1:16" ht="20.25" x14ac:dyDescent="0.25">
      <c r="A17" s="4" t="s">
        <v>92</v>
      </c>
      <c r="B17" s="4" t="s">
        <v>93</v>
      </c>
      <c r="C17" s="4">
        <v>1</v>
      </c>
      <c r="D17" s="4"/>
      <c r="E17" s="4"/>
      <c r="F17" s="4"/>
      <c r="G17" s="4">
        <f t="shared" si="0"/>
        <v>1</v>
      </c>
      <c r="H17" s="4">
        <f t="shared" si="1"/>
        <v>0</v>
      </c>
      <c r="I17" s="4">
        <f t="shared" si="2"/>
        <v>1</v>
      </c>
      <c r="J17" s="4" t="str">
        <f>K1</f>
        <v xml:space="preserve">Espèce </v>
      </c>
      <c r="K17" s="73">
        <v>5</v>
      </c>
      <c r="L17" s="73"/>
      <c r="M17" s="73"/>
      <c r="N17" s="73"/>
      <c r="O17" s="73">
        <f t="shared" si="3"/>
        <v>5</v>
      </c>
      <c r="P17" s="106">
        <v>1</v>
      </c>
    </row>
    <row r="18" spans="1:16" ht="20.25" x14ac:dyDescent="0.25">
      <c r="A18" s="4" t="s">
        <v>100</v>
      </c>
      <c r="B18" s="4" t="s">
        <v>101</v>
      </c>
      <c r="C18" s="4">
        <v>1</v>
      </c>
      <c r="D18" s="4"/>
      <c r="E18" s="4">
        <v>1</v>
      </c>
      <c r="F18" s="4"/>
      <c r="G18" s="4">
        <f t="shared" si="0"/>
        <v>1</v>
      </c>
      <c r="H18" s="4">
        <f t="shared" si="1"/>
        <v>1</v>
      </c>
      <c r="I18" s="4">
        <f t="shared" si="2"/>
        <v>2</v>
      </c>
      <c r="J18" s="4" t="str">
        <f>K1</f>
        <v xml:space="preserve">Espèce </v>
      </c>
      <c r="K18" s="73">
        <v>8</v>
      </c>
      <c r="L18" s="73"/>
      <c r="M18" s="73"/>
      <c r="N18" s="73"/>
      <c r="O18" s="73">
        <f t="shared" si="3"/>
        <v>8</v>
      </c>
      <c r="P18" s="106"/>
    </row>
    <row r="19" spans="1:16" ht="20.25" x14ac:dyDescent="0.25">
      <c r="A19" s="4" t="s">
        <v>105</v>
      </c>
      <c r="B19" s="4" t="s">
        <v>106</v>
      </c>
      <c r="C19" s="4">
        <v>1</v>
      </c>
      <c r="D19" s="4"/>
      <c r="E19" s="4"/>
      <c r="F19" s="4"/>
      <c r="G19" s="4">
        <f t="shared" si="0"/>
        <v>1</v>
      </c>
      <c r="H19" s="4">
        <f t="shared" si="1"/>
        <v>0</v>
      </c>
      <c r="I19" s="4">
        <f t="shared" si="2"/>
        <v>1</v>
      </c>
      <c r="J19" s="4" t="str">
        <f>N1</f>
        <v>Revolut</v>
      </c>
      <c r="K19" s="73"/>
      <c r="L19" s="73"/>
      <c r="M19" s="73"/>
      <c r="N19" s="73">
        <v>5</v>
      </c>
      <c r="O19" s="73">
        <f t="shared" si="3"/>
        <v>5</v>
      </c>
      <c r="P19" s="106">
        <v>1</v>
      </c>
    </row>
    <row r="20" spans="1:16" ht="20.25" x14ac:dyDescent="0.25">
      <c r="A20" s="4" t="s">
        <v>111</v>
      </c>
      <c r="B20" s="4" t="s">
        <v>112</v>
      </c>
      <c r="C20" s="4">
        <v>1</v>
      </c>
      <c r="D20" s="4"/>
      <c r="E20" s="4"/>
      <c r="F20" s="4"/>
      <c r="G20" s="4">
        <f t="shared" si="0"/>
        <v>1</v>
      </c>
      <c r="H20" s="4">
        <f t="shared" si="1"/>
        <v>0</v>
      </c>
      <c r="I20" s="4">
        <f t="shared" si="2"/>
        <v>1</v>
      </c>
      <c r="J20" s="4" t="str">
        <f>K1</f>
        <v xml:space="preserve">Espèce </v>
      </c>
      <c r="K20" s="73">
        <v>5</v>
      </c>
      <c r="L20" s="73"/>
      <c r="M20" s="73"/>
      <c r="N20" s="73"/>
      <c r="O20" s="73">
        <f t="shared" si="3"/>
        <v>5</v>
      </c>
      <c r="P20" s="106">
        <v>1</v>
      </c>
    </row>
    <row r="21" spans="1:16" ht="20.25" x14ac:dyDescent="0.25">
      <c r="A21" s="6" t="s">
        <v>279</v>
      </c>
      <c r="B21" s="6" t="s">
        <v>280</v>
      </c>
      <c r="C21" s="6"/>
      <c r="D21" s="6"/>
      <c r="E21" s="6"/>
      <c r="F21" s="6"/>
      <c r="G21" s="6">
        <f t="shared" si="0"/>
        <v>0</v>
      </c>
      <c r="H21" s="6">
        <f t="shared" si="1"/>
        <v>0</v>
      </c>
      <c r="I21" s="6">
        <f t="shared" si="2"/>
        <v>0</v>
      </c>
      <c r="J21" s="6"/>
      <c r="K21" s="44"/>
      <c r="L21" s="44"/>
      <c r="M21" s="44"/>
      <c r="N21" s="44"/>
      <c r="O21" s="44">
        <f t="shared" si="3"/>
        <v>0</v>
      </c>
      <c r="P21" s="110"/>
    </row>
    <row r="22" spans="1:16" ht="20.25" x14ac:dyDescent="0.25">
      <c r="A22" s="4" t="s">
        <v>117</v>
      </c>
      <c r="B22" s="4" t="s">
        <v>118</v>
      </c>
      <c r="C22" s="4"/>
      <c r="D22" s="4">
        <v>1</v>
      </c>
      <c r="E22" s="4"/>
      <c r="F22" s="4"/>
      <c r="G22" s="4">
        <f t="shared" si="0"/>
        <v>1</v>
      </c>
      <c r="H22" s="4">
        <f t="shared" si="1"/>
        <v>0</v>
      </c>
      <c r="I22" s="4">
        <f t="shared" si="2"/>
        <v>1</v>
      </c>
      <c r="J22" s="4" t="str">
        <f>M1</f>
        <v>Paypal</v>
      </c>
      <c r="K22" s="73"/>
      <c r="L22" s="73"/>
      <c r="M22" s="73">
        <v>5</v>
      </c>
      <c r="N22" s="73"/>
      <c r="O22" s="73">
        <f t="shared" si="3"/>
        <v>5</v>
      </c>
      <c r="P22" s="106">
        <v>1</v>
      </c>
    </row>
    <row r="23" spans="1:16" ht="20.25" x14ac:dyDescent="0.25">
      <c r="A23" s="4" t="s">
        <v>121</v>
      </c>
      <c r="B23" s="4" t="s">
        <v>122</v>
      </c>
      <c r="C23" s="4">
        <v>1</v>
      </c>
      <c r="D23" s="4"/>
      <c r="E23" s="4"/>
      <c r="F23" s="4"/>
      <c r="G23" s="4">
        <f t="shared" si="0"/>
        <v>1</v>
      </c>
      <c r="H23" s="4">
        <f t="shared" si="1"/>
        <v>0</v>
      </c>
      <c r="I23" s="4">
        <f t="shared" si="2"/>
        <v>1</v>
      </c>
      <c r="J23" s="4" t="str">
        <f>L1</f>
        <v>Paylib</v>
      </c>
      <c r="K23" s="73"/>
      <c r="L23" s="73">
        <v>5</v>
      </c>
      <c r="M23" s="73"/>
      <c r="N23" s="73"/>
      <c r="O23" s="73">
        <f t="shared" si="3"/>
        <v>5</v>
      </c>
      <c r="P23" s="106">
        <v>1</v>
      </c>
    </row>
    <row r="24" spans="1:16" ht="20.25" x14ac:dyDescent="0.25">
      <c r="A24" s="6" t="s">
        <v>281</v>
      </c>
      <c r="B24" s="6" t="s">
        <v>282</v>
      </c>
      <c r="C24" s="6"/>
      <c r="D24" s="6"/>
      <c r="E24" s="6"/>
      <c r="F24" s="6"/>
      <c r="G24" s="6">
        <f t="shared" si="0"/>
        <v>0</v>
      </c>
      <c r="H24" s="6">
        <f t="shared" si="1"/>
        <v>0</v>
      </c>
      <c r="I24" s="6">
        <f t="shared" si="2"/>
        <v>0</v>
      </c>
      <c r="J24" s="6"/>
      <c r="K24" s="44"/>
      <c r="L24" s="44"/>
      <c r="M24" s="44"/>
      <c r="N24" s="44"/>
      <c r="O24" s="44">
        <f t="shared" si="3"/>
        <v>0</v>
      </c>
      <c r="P24" s="110"/>
    </row>
    <row r="25" spans="1:16" ht="20.25" x14ac:dyDescent="0.25">
      <c r="A25" s="4" t="s">
        <v>125</v>
      </c>
      <c r="B25" s="4" t="s">
        <v>126</v>
      </c>
      <c r="C25" s="4">
        <v>1</v>
      </c>
      <c r="D25" s="4"/>
      <c r="E25" s="4">
        <v>1</v>
      </c>
      <c r="F25" s="4"/>
      <c r="G25" s="4">
        <f t="shared" si="0"/>
        <v>1</v>
      </c>
      <c r="H25" s="4">
        <f t="shared" si="1"/>
        <v>1</v>
      </c>
      <c r="I25" s="4">
        <f t="shared" si="2"/>
        <v>2</v>
      </c>
      <c r="J25" s="4" t="str">
        <f>M1</f>
        <v>Paypal</v>
      </c>
      <c r="K25" s="73"/>
      <c r="L25" s="73"/>
      <c r="M25" s="73">
        <v>8</v>
      </c>
      <c r="N25" s="73"/>
      <c r="O25" s="73">
        <f t="shared" si="3"/>
        <v>8</v>
      </c>
      <c r="P25" s="106">
        <v>1</v>
      </c>
    </row>
    <row r="26" spans="1:16" ht="20.25" x14ac:dyDescent="0.25">
      <c r="A26" s="4" t="s">
        <v>129</v>
      </c>
      <c r="B26" s="4" t="s">
        <v>130</v>
      </c>
      <c r="C26" s="4">
        <v>1</v>
      </c>
      <c r="D26" s="4"/>
      <c r="E26" s="4"/>
      <c r="F26" s="4"/>
      <c r="G26" s="4">
        <f t="shared" si="0"/>
        <v>1</v>
      </c>
      <c r="H26" s="4">
        <f t="shared" si="1"/>
        <v>0</v>
      </c>
      <c r="I26" s="4">
        <f t="shared" si="2"/>
        <v>1</v>
      </c>
      <c r="J26" s="4" t="str">
        <f>K1</f>
        <v xml:space="preserve">Espèce </v>
      </c>
      <c r="K26" s="73">
        <v>5</v>
      </c>
      <c r="L26" s="73"/>
      <c r="M26" s="73"/>
      <c r="N26" s="73"/>
      <c r="O26" s="73">
        <f t="shared" si="3"/>
        <v>5</v>
      </c>
      <c r="P26" s="106">
        <v>1</v>
      </c>
    </row>
    <row r="27" spans="1:16" ht="20.25" x14ac:dyDescent="0.25">
      <c r="A27" s="4" t="s">
        <v>133</v>
      </c>
      <c r="B27" s="4" t="s">
        <v>134</v>
      </c>
      <c r="C27" s="4"/>
      <c r="D27" s="4">
        <v>1</v>
      </c>
      <c r="E27" s="4"/>
      <c r="F27" s="4"/>
      <c r="G27" s="4">
        <f t="shared" si="0"/>
        <v>1</v>
      </c>
      <c r="H27" s="4">
        <f t="shared" si="1"/>
        <v>0</v>
      </c>
      <c r="I27" s="4">
        <f t="shared" si="2"/>
        <v>1</v>
      </c>
      <c r="J27" s="4" t="str">
        <f>K1</f>
        <v xml:space="preserve">Espèce </v>
      </c>
      <c r="K27" s="73">
        <v>5</v>
      </c>
      <c r="L27" s="73"/>
      <c r="M27" s="73"/>
      <c r="N27" s="73"/>
      <c r="O27" s="73">
        <f t="shared" si="3"/>
        <v>5</v>
      </c>
      <c r="P27" s="106">
        <v>1</v>
      </c>
    </row>
    <row r="28" spans="1:16" ht="20.25" x14ac:dyDescent="0.25">
      <c r="A28" s="5" t="s">
        <v>283</v>
      </c>
      <c r="B28" s="5" t="s">
        <v>284</v>
      </c>
      <c r="C28" s="5"/>
      <c r="D28" s="5"/>
      <c r="E28" s="5"/>
      <c r="F28" s="5"/>
      <c r="G28" s="5">
        <f t="shared" si="0"/>
        <v>0</v>
      </c>
      <c r="H28" s="5">
        <f t="shared" si="1"/>
        <v>0</v>
      </c>
      <c r="I28" s="5">
        <f t="shared" si="2"/>
        <v>0</v>
      </c>
      <c r="J28" s="5"/>
      <c r="K28" s="20"/>
      <c r="L28" s="20"/>
      <c r="M28" s="20"/>
      <c r="N28" s="20"/>
      <c r="O28" s="20">
        <f t="shared" si="3"/>
        <v>0</v>
      </c>
      <c r="P28" s="111"/>
    </row>
    <row r="29" spans="1:16" ht="29.25" x14ac:dyDescent="0.2">
      <c r="A29" s="145" t="s">
        <v>185</v>
      </c>
      <c r="B29" s="145"/>
      <c r="C29" s="96">
        <f>SUM(C2:C28)</f>
        <v>14</v>
      </c>
      <c r="D29" s="96">
        <f t="shared" ref="D29:I29" si="4">SUM(D2:D28)</f>
        <v>3</v>
      </c>
      <c r="E29" s="97">
        <f t="shared" si="4"/>
        <v>3</v>
      </c>
      <c r="F29" s="97">
        <f t="shared" si="4"/>
        <v>1</v>
      </c>
      <c r="G29" s="96">
        <f t="shared" si="4"/>
        <v>17</v>
      </c>
      <c r="H29" s="97">
        <f t="shared" si="4"/>
        <v>4</v>
      </c>
      <c r="I29" s="98">
        <f t="shared" si="4"/>
        <v>21</v>
      </c>
      <c r="J29" s="98"/>
      <c r="K29" s="99">
        <f>SUM(K2:K28)</f>
        <v>53</v>
      </c>
      <c r="L29" s="99">
        <f t="shared" ref="L29:O29" si="5">SUM(L2:L28)</f>
        <v>27</v>
      </c>
      <c r="M29" s="99">
        <f t="shared" si="5"/>
        <v>13</v>
      </c>
      <c r="N29" s="99">
        <f t="shared" si="5"/>
        <v>5</v>
      </c>
      <c r="O29" s="99">
        <f>SUM(O2:O28)</f>
        <v>98</v>
      </c>
      <c r="P29" s="112">
        <f>SUM(P2:P28)</f>
        <v>16</v>
      </c>
    </row>
    <row r="32" spans="1:16" ht="20.25" customHeight="1" x14ac:dyDescent="0.35">
      <c r="A32" s="146" t="s">
        <v>189</v>
      </c>
      <c r="B32" s="146"/>
      <c r="C32" s="147" t="s">
        <v>186</v>
      </c>
      <c r="D32" s="148"/>
      <c r="E32" s="149"/>
      <c r="G32" s="125"/>
      <c r="H32" s="147" t="s">
        <v>187</v>
      </c>
      <c r="I32" s="148"/>
      <c r="J32" s="149"/>
      <c r="L32" s="125"/>
      <c r="M32" s="147" t="s">
        <v>188</v>
      </c>
      <c r="N32" s="148"/>
      <c r="O32" s="149"/>
    </row>
    <row r="33" spans="1:15" ht="19.5" customHeight="1" x14ac:dyDescent="0.35">
      <c r="A33" s="137" t="s">
        <v>190</v>
      </c>
      <c r="B33" s="137"/>
      <c r="C33" s="150"/>
      <c r="D33" s="151"/>
      <c r="E33" s="152"/>
      <c r="G33" s="125"/>
      <c r="H33" s="150"/>
      <c r="I33" s="151"/>
      <c r="J33" s="152"/>
      <c r="L33" s="125"/>
      <c r="M33" s="150"/>
      <c r="N33" s="151"/>
      <c r="O33" s="152"/>
    </row>
    <row r="34" spans="1:15" ht="20.25" x14ac:dyDescent="0.25">
      <c r="A34" s="136" t="s">
        <v>191</v>
      </c>
      <c r="B34" s="136"/>
    </row>
    <row r="35" spans="1:15" ht="20.25" x14ac:dyDescent="0.25">
      <c r="A35" s="138" t="s">
        <v>192</v>
      </c>
      <c r="B35" s="138"/>
    </row>
    <row r="39" spans="1:15" ht="15" customHeight="1" x14ac:dyDescent="0.2"/>
    <row r="40" spans="1:15" ht="15" customHeight="1" x14ac:dyDescent="0.2"/>
  </sheetData>
  <mergeCells count="8">
    <mergeCell ref="A34:B34"/>
    <mergeCell ref="A35:B35"/>
    <mergeCell ref="H32:J33"/>
    <mergeCell ref="M32:O33"/>
    <mergeCell ref="A29:B29"/>
    <mergeCell ref="C32:E33"/>
    <mergeCell ref="A32:B32"/>
    <mergeCell ref="A33:B33"/>
  </mergeCells>
  <pageMargins left="0.7" right="0.7" top="0.75" bottom="0.75" header="0.3" footer="0.3"/>
  <pageSetup paperSize="9" scale="0" firstPageNumber="0" fitToWidth="0" fitToHeight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32B5-A222-124D-B981-E1420AB3B9CD}">
  <dimension ref="A1:P42"/>
  <sheetViews>
    <sheetView zoomScale="75" zoomScaleNormal="75" workbookViewId="0">
      <selection activeCell="A25" sqref="A25:B29"/>
    </sheetView>
  </sheetViews>
  <sheetFormatPr defaultColWidth="10.89453125" defaultRowHeight="15" x14ac:dyDescent="0.2"/>
  <cols>
    <col min="1" max="1" width="27.171875" bestFit="1" customWidth="1"/>
    <col min="2" max="2" width="13.85546875" bestFit="1" customWidth="1"/>
    <col min="3" max="3" width="18.0234375" customWidth="1"/>
    <col min="4" max="4" width="15.19921875" customWidth="1"/>
    <col min="5" max="5" width="18.16015625" bestFit="1" customWidth="1"/>
    <col min="6" max="6" width="17.890625" customWidth="1"/>
    <col min="7" max="7" width="16.6796875" customWidth="1"/>
    <col min="8" max="8" width="15.6015625" bestFit="1" customWidth="1"/>
    <col min="9" max="9" width="15.6015625" customWidth="1"/>
    <col min="10" max="10" width="15.6015625" bestFit="1" customWidth="1"/>
    <col min="11" max="11" width="12.375" customWidth="1"/>
    <col min="12" max="12" width="11.02734375" bestFit="1" customWidth="1"/>
    <col min="13" max="13" width="11.97265625" bestFit="1" customWidth="1"/>
    <col min="14" max="14" width="13.046875" customWidth="1"/>
    <col min="15" max="15" width="14.390625" bestFit="1" customWidth="1"/>
    <col min="16" max="16" width="23" customWidth="1"/>
  </cols>
  <sheetData>
    <row r="1" spans="1:16" ht="42.75" x14ac:dyDescent="0.25">
      <c r="A1" s="9" t="s">
        <v>5</v>
      </c>
      <c r="B1" s="9" t="s">
        <v>6</v>
      </c>
      <c r="C1" s="83" t="s">
        <v>285</v>
      </c>
      <c r="D1" s="83" t="s">
        <v>195</v>
      </c>
      <c r="E1" s="83" t="s">
        <v>286</v>
      </c>
      <c r="F1" s="82" t="s">
        <v>287</v>
      </c>
      <c r="G1" s="83" t="s">
        <v>197</v>
      </c>
      <c r="H1" s="82" t="s">
        <v>198</v>
      </c>
      <c r="I1" s="10" t="s">
        <v>144</v>
      </c>
      <c r="J1" s="10" t="s">
        <v>145</v>
      </c>
      <c r="K1" s="10" t="s">
        <v>146</v>
      </c>
      <c r="L1" s="10" t="s">
        <v>147</v>
      </c>
      <c r="M1" s="10" t="s">
        <v>148</v>
      </c>
      <c r="N1" s="10" t="s">
        <v>149</v>
      </c>
      <c r="O1" s="10" t="s">
        <v>150</v>
      </c>
      <c r="P1" s="104" t="s">
        <v>151</v>
      </c>
    </row>
    <row r="2" spans="1:16" ht="20.25" x14ac:dyDescent="0.25">
      <c r="A2" s="6" t="s">
        <v>288</v>
      </c>
      <c r="B2" s="6" t="s">
        <v>289</v>
      </c>
      <c r="C2" s="6"/>
      <c r="D2" s="6"/>
      <c r="E2" s="6"/>
      <c r="F2" s="6"/>
      <c r="G2" s="6">
        <f>SUM(C2:E2)</f>
        <v>0</v>
      </c>
      <c r="H2" s="6">
        <f>F2</f>
        <v>0</v>
      </c>
      <c r="I2" s="6">
        <f>SUM(C2:F2)</f>
        <v>0</v>
      </c>
      <c r="J2" s="6"/>
      <c r="K2" s="36"/>
      <c r="L2" s="36"/>
      <c r="M2" s="36"/>
      <c r="N2" s="36"/>
      <c r="O2" s="36">
        <f>SUM(K2:N2)</f>
        <v>0</v>
      </c>
      <c r="P2" s="6"/>
    </row>
    <row r="3" spans="1:16" ht="20.25" x14ac:dyDescent="0.25">
      <c r="A3" s="4" t="s">
        <v>15</v>
      </c>
      <c r="B3" s="4" t="s">
        <v>16</v>
      </c>
      <c r="C3" s="4">
        <v>1</v>
      </c>
      <c r="D3" s="4"/>
      <c r="E3" s="4"/>
      <c r="F3" s="4"/>
      <c r="G3" s="4">
        <f t="shared" ref="G3:G29" si="0">SUM(C3:E3)</f>
        <v>1</v>
      </c>
      <c r="H3" s="4">
        <f t="shared" ref="H3:H29" si="1">F3</f>
        <v>0</v>
      </c>
      <c r="I3" s="4">
        <f t="shared" ref="I3:I29" si="2">SUM(C3:F3)</f>
        <v>1</v>
      </c>
      <c r="J3" s="4" t="str">
        <f>K1</f>
        <v xml:space="preserve">Espèce </v>
      </c>
      <c r="K3" s="37">
        <v>5</v>
      </c>
      <c r="L3" s="37"/>
      <c r="M3" s="37"/>
      <c r="N3" s="37"/>
      <c r="O3" s="37">
        <f t="shared" ref="O3:O29" si="3">SUM(K3:N3)</f>
        <v>5</v>
      </c>
      <c r="P3" s="4">
        <v>1</v>
      </c>
    </row>
    <row r="4" spans="1:16" ht="20.25" x14ac:dyDescent="0.25">
      <c r="A4" s="6" t="s">
        <v>290</v>
      </c>
      <c r="B4" s="6" t="s">
        <v>291</v>
      </c>
      <c r="C4" s="6"/>
      <c r="D4" s="6"/>
      <c r="E4" s="6"/>
      <c r="F4" s="6"/>
      <c r="G4" s="6">
        <f t="shared" si="0"/>
        <v>0</v>
      </c>
      <c r="H4" s="6">
        <f t="shared" si="1"/>
        <v>0</v>
      </c>
      <c r="I4" s="6">
        <f t="shared" si="2"/>
        <v>0</v>
      </c>
      <c r="J4" s="6"/>
      <c r="K4" s="36"/>
      <c r="L4" s="36"/>
      <c r="M4" s="36"/>
      <c r="N4" s="36"/>
      <c r="O4" s="36">
        <f t="shared" si="3"/>
        <v>0</v>
      </c>
      <c r="P4" s="6"/>
    </row>
    <row r="5" spans="1:16" ht="20.25" x14ac:dyDescent="0.25">
      <c r="A5" s="4" t="s">
        <v>25</v>
      </c>
      <c r="B5" s="4" t="s">
        <v>26</v>
      </c>
      <c r="C5" s="4">
        <v>1</v>
      </c>
      <c r="D5" s="4"/>
      <c r="E5" s="4"/>
      <c r="F5" s="4">
        <v>1</v>
      </c>
      <c r="G5" s="4">
        <f t="shared" si="0"/>
        <v>1</v>
      </c>
      <c r="H5" s="4">
        <f t="shared" si="1"/>
        <v>1</v>
      </c>
      <c r="I5" s="4">
        <f t="shared" si="2"/>
        <v>2</v>
      </c>
      <c r="J5" s="4" t="str">
        <f>K1</f>
        <v xml:space="preserve">Espèce </v>
      </c>
      <c r="K5" s="37">
        <v>8</v>
      </c>
      <c r="L5" s="37"/>
      <c r="M5" s="37"/>
      <c r="N5" s="37"/>
      <c r="O5" s="37">
        <f t="shared" si="3"/>
        <v>8</v>
      </c>
      <c r="P5" s="4">
        <v>1</v>
      </c>
    </row>
    <row r="6" spans="1:16" ht="20.25" x14ac:dyDescent="0.25">
      <c r="A6" s="6" t="s">
        <v>292</v>
      </c>
      <c r="B6" s="6" t="s">
        <v>293</v>
      </c>
      <c r="C6" s="6"/>
      <c r="D6" s="6"/>
      <c r="E6" s="6"/>
      <c r="F6" s="6"/>
      <c r="G6" s="6">
        <f t="shared" si="0"/>
        <v>0</v>
      </c>
      <c r="H6" s="6">
        <f t="shared" si="1"/>
        <v>0</v>
      </c>
      <c r="I6" s="6">
        <f t="shared" si="2"/>
        <v>0</v>
      </c>
      <c r="J6" s="6"/>
      <c r="K6" s="36"/>
      <c r="L6" s="36"/>
      <c r="M6" s="36"/>
      <c r="N6" s="36"/>
      <c r="O6" s="36">
        <f t="shared" si="3"/>
        <v>0</v>
      </c>
      <c r="P6" s="6"/>
    </row>
    <row r="7" spans="1:16" ht="20.25" x14ac:dyDescent="0.25">
      <c r="A7" s="6" t="s">
        <v>294</v>
      </c>
      <c r="B7" s="6" t="s">
        <v>295</v>
      </c>
      <c r="C7" s="6"/>
      <c r="D7" s="6"/>
      <c r="E7" s="6"/>
      <c r="F7" s="6"/>
      <c r="G7" s="6">
        <f t="shared" si="0"/>
        <v>0</v>
      </c>
      <c r="H7" s="6">
        <f t="shared" si="1"/>
        <v>0</v>
      </c>
      <c r="I7" s="6">
        <f t="shared" si="2"/>
        <v>0</v>
      </c>
      <c r="J7" s="6"/>
      <c r="K7" s="36"/>
      <c r="L7" s="36"/>
      <c r="M7" s="36"/>
      <c r="N7" s="36"/>
      <c r="O7" s="36">
        <f t="shared" si="3"/>
        <v>0</v>
      </c>
      <c r="P7" s="6"/>
    </row>
    <row r="8" spans="1:16" ht="20.25" x14ac:dyDescent="0.25">
      <c r="A8" s="6" t="s">
        <v>296</v>
      </c>
      <c r="B8" s="6" t="s">
        <v>297</v>
      </c>
      <c r="C8" s="6"/>
      <c r="D8" s="6"/>
      <c r="E8" s="6"/>
      <c r="F8" s="6"/>
      <c r="G8" s="6">
        <f t="shared" si="0"/>
        <v>0</v>
      </c>
      <c r="H8" s="6">
        <f t="shared" si="1"/>
        <v>0</v>
      </c>
      <c r="I8" s="6">
        <f t="shared" si="2"/>
        <v>0</v>
      </c>
      <c r="J8" s="6"/>
      <c r="K8" s="36"/>
      <c r="L8" s="36"/>
      <c r="M8" s="36"/>
      <c r="N8" s="36"/>
      <c r="O8" s="36">
        <f t="shared" si="3"/>
        <v>0</v>
      </c>
      <c r="P8" s="6"/>
    </row>
    <row r="9" spans="1:16" ht="20.25" x14ac:dyDescent="0.25">
      <c r="A9" s="6" t="s">
        <v>296</v>
      </c>
      <c r="B9" s="6" t="s">
        <v>108</v>
      </c>
      <c r="C9" s="6"/>
      <c r="D9" s="6"/>
      <c r="E9" s="6"/>
      <c r="F9" s="6"/>
      <c r="G9" s="6">
        <f t="shared" si="0"/>
        <v>0</v>
      </c>
      <c r="H9" s="6">
        <f t="shared" si="1"/>
        <v>0</v>
      </c>
      <c r="I9" s="6">
        <f t="shared" si="2"/>
        <v>0</v>
      </c>
      <c r="J9" s="6"/>
      <c r="K9" s="36"/>
      <c r="L9" s="36"/>
      <c r="M9" s="36"/>
      <c r="N9" s="36"/>
      <c r="O9" s="36">
        <f t="shared" si="3"/>
        <v>0</v>
      </c>
      <c r="P9" s="6"/>
    </row>
    <row r="10" spans="1:16" ht="20.25" x14ac:dyDescent="0.25">
      <c r="A10" s="6" t="s">
        <v>298</v>
      </c>
      <c r="B10" s="6" t="s">
        <v>299</v>
      </c>
      <c r="C10" s="6"/>
      <c r="D10" s="6"/>
      <c r="E10" s="6"/>
      <c r="F10" s="6"/>
      <c r="G10" s="6">
        <f t="shared" si="0"/>
        <v>0</v>
      </c>
      <c r="H10" s="6">
        <f t="shared" si="1"/>
        <v>0</v>
      </c>
      <c r="I10" s="6">
        <f t="shared" si="2"/>
        <v>0</v>
      </c>
      <c r="J10" s="6"/>
      <c r="K10" s="36"/>
      <c r="L10" s="36"/>
      <c r="M10" s="36"/>
      <c r="N10" s="36"/>
      <c r="O10" s="36">
        <f t="shared" si="3"/>
        <v>0</v>
      </c>
      <c r="P10" s="6"/>
    </row>
    <row r="11" spans="1:16" ht="20.25" x14ac:dyDescent="0.25">
      <c r="A11" s="4" t="s">
        <v>35</v>
      </c>
      <c r="B11" s="4" t="s">
        <v>36</v>
      </c>
      <c r="C11" s="4"/>
      <c r="D11" s="4"/>
      <c r="E11" s="4">
        <v>1</v>
      </c>
      <c r="F11" s="4"/>
      <c r="G11" s="4">
        <f t="shared" si="0"/>
        <v>1</v>
      </c>
      <c r="H11" s="4">
        <f t="shared" si="1"/>
        <v>0</v>
      </c>
      <c r="I11" s="4">
        <f t="shared" si="2"/>
        <v>1</v>
      </c>
      <c r="J11" s="4" t="str">
        <f>L1</f>
        <v>Paylib</v>
      </c>
      <c r="K11" s="37"/>
      <c r="L11" s="37">
        <v>5</v>
      </c>
      <c r="M11" s="37"/>
      <c r="N11" s="37"/>
      <c r="O11" s="37">
        <f t="shared" si="3"/>
        <v>5</v>
      </c>
      <c r="P11" s="4">
        <v>1</v>
      </c>
    </row>
    <row r="12" spans="1:16" ht="20.25" x14ac:dyDescent="0.25">
      <c r="A12" s="4" t="s">
        <v>45</v>
      </c>
      <c r="B12" s="4" t="s">
        <v>38</v>
      </c>
      <c r="C12" s="4">
        <v>1</v>
      </c>
      <c r="D12" s="4"/>
      <c r="E12" s="4"/>
      <c r="F12" s="4"/>
      <c r="G12" s="4">
        <f t="shared" si="0"/>
        <v>1</v>
      </c>
      <c r="H12" s="4">
        <f t="shared" si="1"/>
        <v>0</v>
      </c>
      <c r="I12" s="4">
        <f t="shared" si="2"/>
        <v>1</v>
      </c>
      <c r="J12" s="4" t="str">
        <f>K1</f>
        <v xml:space="preserve">Espèce </v>
      </c>
      <c r="K12" s="37">
        <v>5</v>
      </c>
      <c r="L12" s="37"/>
      <c r="M12" s="37"/>
      <c r="N12" s="37"/>
      <c r="O12" s="37">
        <f t="shared" si="3"/>
        <v>5</v>
      </c>
      <c r="P12" s="4">
        <v>1</v>
      </c>
    </row>
    <row r="13" spans="1:16" ht="20.25" x14ac:dyDescent="0.25">
      <c r="A13" s="4" t="s">
        <v>54</v>
      </c>
      <c r="B13" s="4" t="s">
        <v>55</v>
      </c>
      <c r="C13" s="4">
        <v>1</v>
      </c>
      <c r="D13" s="4"/>
      <c r="E13" s="4"/>
      <c r="F13" s="4">
        <v>1</v>
      </c>
      <c r="G13" s="4">
        <f t="shared" si="0"/>
        <v>1</v>
      </c>
      <c r="H13" s="4">
        <f t="shared" si="1"/>
        <v>1</v>
      </c>
      <c r="I13" s="4">
        <f t="shared" si="2"/>
        <v>2</v>
      </c>
      <c r="J13" s="4" t="str">
        <f>K1</f>
        <v xml:space="preserve">Espèce </v>
      </c>
      <c r="K13" s="37">
        <v>8</v>
      </c>
      <c r="L13" s="37"/>
      <c r="M13" s="37"/>
      <c r="N13" s="37"/>
      <c r="O13" s="37">
        <f t="shared" si="3"/>
        <v>8</v>
      </c>
      <c r="P13" s="4">
        <v>1</v>
      </c>
    </row>
    <row r="14" spans="1:16" ht="20.25" x14ac:dyDescent="0.25">
      <c r="A14" s="4" t="s">
        <v>64</v>
      </c>
      <c r="B14" s="4" t="s">
        <v>65</v>
      </c>
      <c r="C14" s="4"/>
      <c r="D14" s="4">
        <v>1</v>
      </c>
      <c r="E14" s="4"/>
      <c r="F14" s="4"/>
      <c r="G14" s="4">
        <f t="shared" si="0"/>
        <v>1</v>
      </c>
      <c r="H14" s="4">
        <f t="shared" si="1"/>
        <v>0</v>
      </c>
      <c r="I14" s="4">
        <f t="shared" si="2"/>
        <v>1</v>
      </c>
      <c r="J14" s="4" t="str">
        <f>K1</f>
        <v xml:space="preserve">Espèce </v>
      </c>
      <c r="K14" s="37">
        <v>5</v>
      </c>
      <c r="L14" s="37"/>
      <c r="M14" s="37"/>
      <c r="N14" s="37"/>
      <c r="O14" s="37">
        <f t="shared" si="3"/>
        <v>5</v>
      </c>
      <c r="P14" s="4">
        <v>1</v>
      </c>
    </row>
    <row r="15" spans="1:16" ht="20.25" x14ac:dyDescent="0.25">
      <c r="A15" s="4" t="s">
        <v>74</v>
      </c>
      <c r="B15" s="4" t="s">
        <v>75</v>
      </c>
      <c r="C15" s="4"/>
      <c r="D15" s="4">
        <v>1</v>
      </c>
      <c r="E15" s="4"/>
      <c r="F15" s="4"/>
      <c r="G15" s="4">
        <f t="shared" si="0"/>
        <v>1</v>
      </c>
      <c r="H15" s="4">
        <f t="shared" si="1"/>
        <v>0</v>
      </c>
      <c r="I15" s="4">
        <f t="shared" si="2"/>
        <v>1</v>
      </c>
      <c r="J15" s="4" t="str">
        <f>M1</f>
        <v>Paypal</v>
      </c>
      <c r="K15" s="37"/>
      <c r="L15" s="37"/>
      <c r="M15" s="37">
        <v>5</v>
      </c>
      <c r="N15" s="37"/>
      <c r="O15" s="37">
        <f t="shared" si="3"/>
        <v>5</v>
      </c>
      <c r="P15" s="4">
        <v>1</v>
      </c>
    </row>
    <row r="16" spans="1:16" ht="20.25" x14ac:dyDescent="0.25">
      <c r="A16" s="4" t="s">
        <v>84</v>
      </c>
      <c r="B16" s="4" t="s">
        <v>85</v>
      </c>
      <c r="C16" s="4">
        <v>1</v>
      </c>
      <c r="D16" s="4"/>
      <c r="E16" s="4"/>
      <c r="F16" s="4"/>
      <c r="G16" s="4">
        <f t="shared" si="0"/>
        <v>1</v>
      </c>
      <c r="H16" s="4">
        <f t="shared" si="1"/>
        <v>0</v>
      </c>
      <c r="I16" s="4">
        <f t="shared" si="2"/>
        <v>1</v>
      </c>
      <c r="J16" s="4" t="str">
        <f>K1</f>
        <v xml:space="preserve">Espèce </v>
      </c>
      <c r="K16" s="37">
        <v>5</v>
      </c>
      <c r="L16" s="37"/>
      <c r="M16" s="37"/>
      <c r="N16" s="37"/>
      <c r="O16" s="37">
        <f t="shared" si="3"/>
        <v>5</v>
      </c>
      <c r="P16" s="4">
        <v>1</v>
      </c>
    </row>
    <row r="17" spans="1:16" ht="20.25" x14ac:dyDescent="0.25">
      <c r="A17" s="6" t="s">
        <v>300</v>
      </c>
      <c r="B17" s="6" t="s">
        <v>301</v>
      </c>
      <c r="C17" s="6"/>
      <c r="D17" s="6"/>
      <c r="E17" s="6"/>
      <c r="F17" s="6"/>
      <c r="G17" s="6">
        <f t="shared" si="0"/>
        <v>0</v>
      </c>
      <c r="H17" s="6">
        <f t="shared" si="1"/>
        <v>0</v>
      </c>
      <c r="I17" s="6">
        <f t="shared" si="2"/>
        <v>0</v>
      </c>
      <c r="J17" s="6"/>
      <c r="K17" s="36"/>
      <c r="L17" s="36"/>
      <c r="M17" s="36"/>
      <c r="N17" s="36"/>
      <c r="O17" s="36">
        <f t="shared" si="3"/>
        <v>0</v>
      </c>
      <c r="P17" s="6"/>
    </row>
    <row r="18" spans="1:16" ht="20.25" x14ac:dyDescent="0.25">
      <c r="A18" s="4" t="s">
        <v>94</v>
      </c>
      <c r="B18" s="4" t="s">
        <v>95</v>
      </c>
      <c r="C18" s="4">
        <v>1</v>
      </c>
      <c r="D18" s="4"/>
      <c r="E18" s="4"/>
      <c r="F18" s="4"/>
      <c r="G18" s="4">
        <f t="shared" si="0"/>
        <v>1</v>
      </c>
      <c r="H18" s="4">
        <f t="shared" si="1"/>
        <v>0</v>
      </c>
      <c r="I18" s="4">
        <f t="shared" si="2"/>
        <v>1</v>
      </c>
      <c r="J18" s="4" t="str">
        <f>K1</f>
        <v xml:space="preserve">Espèce </v>
      </c>
      <c r="K18" s="37">
        <v>5</v>
      </c>
      <c r="L18" s="37"/>
      <c r="M18" s="37"/>
      <c r="N18" s="37"/>
      <c r="O18" s="37">
        <f t="shared" si="3"/>
        <v>5</v>
      </c>
      <c r="P18" s="4">
        <v>1</v>
      </c>
    </row>
    <row r="19" spans="1:16" ht="20.25" x14ac:dyDescent="0.25">
      <c r="A19" s="4" t="s">
        <v>102</v>
      </c>
      <c r="B19" s="4" t="s">
        <v>53</v>
      </c>
      <c r="C19" s="4">
        <v>1</v>
      </c>
      <c r="D19" s="4"/>
      <c r="E19" s="4"/>
      <c r="F19" s="4"/>
      <c r="G19" s="4">
        <f t="shared" si="0"/>
        <v>1</v>
      </c>
      <c r="H19" s="4">
        <f t="shared" si="1"/>
        <v>0</v>
      </c>
      <c r="I19" s="4">
        <f t="shared" si="2"/>
        <v>1</v>
      </c>
      <c r="J19" s="4" t="str">
        <f>K1</f>
        <v xml:space="preserve">Espèce </v>
      </c>
      <c r="K19" s="37">
        <v>5</v>
      </c>
      <c r="L19" s="37"/>
      <c r="M19" s="37"/>
      <c r="N19" s="37"/>
      <c r="O19" s="37">
        <f t="shared" si="3"/>
        <v>5</v>
      </c>
      <c r="P19" s="4">
        <v>1</v>
      </c>
    </row>
    <row r="20" spans="1:16" ht="20.25" x14ac:dyDescent="0.25">
      <c r="A20" s="4" t="s">
        <v>107</v>
      </c>
      <c r="B20" s="4" t="s">
        <v>108</v>
      </c>
      <c r="C20" s="4">
        <v>1</v>
      </c>
      <c r="D20" s="4"/>
      <c r="E20" s="4"/>
      <c r="F20" s="4"/>
      <c r="G20" s="4">
        <f t="shared" si="0"/>
        <v>1</v>
      </c>
      <c r="H20" s="4">
        <f t="shared" si="1"/>
        <v>0</v>
      </c>
      <c r="I20" s="4">
        <f t="shared" si="2"/>
        <v>1</v>
      </c>
      <c r="J20" s="4" t="str">
        <f>K1</f>
        <v xml:space="preserve">Espèce </v>
      </c>
      <c r="K20" s="37">
        <v>5</v>
      </c>
      <c r="L20" s="37"/>
      <c r="M20" s="37"/>
      <c r="N20" s="37"/>
      <c r="O20" s="37">
        <f t="shared" si="3"/>
        <v>5</v>
      </c>
      <c r="P20" s="4">
        <v>1</v>
      </c>
    </row>
    <row r="21" spans="1:16" ht="20.25" x14ac:dyDescent="0.25">
      <c r="A21" s="6" t="s">
        <v>302</v>
      </c>
      <c r="B21" s="6" t="s">
        <v>303</v>
      </c>
      <c r="C21" s="6"/>
      <c r="D21" s="6"/>
      <c r="E21" s="6"/>
      <c r="F21" s="6"/>
      <c r="G21" s="6">
        <f t="shared" si="0"/>
        <v>0</v>
      </c>
      <c r="H21" s="6">
        <f t="shared" si="1"/>
        <v>0</v>
      </c>
      <c r="I21" s="6">
        <f t="shared" si="2"/>
        <v>0</v>
      </c>
      <c r="J21" s="6"/>
      <c r="K21" s="36"/>
      <c r="L21" s="36"/>
      <c r="M21" s="36"/>
      <c r="N21" s="36"/>
      <c r="O21" s="36">
        <f t="shared" si="3"/>
        <v>0</v>
      </c>
      <c r="P21" s="6"/>
    </row>
    <row r="22" spans="1:16" ht="20.25" x14ac:dyDescent="0.25">
      <c r="A22" s="4" t="s">
        <v>113</v>
      </c>
      <c r="B22" s="4" t="s">
        <v>114</v>
      </c>
      <c r="C22" s="4"/>
      <c r="D22" s="4">
        <v>1</v>
      </c>
      <c r="E22" s="4"/>
      <c r="F22" s="4"/>
      <c r="G22" s="4">
        <f t="shared" si="0"/>
        <v>1</v>
      </c>
      <c r="H22" s="4">
        <f t="shared" si="1"/>
        <v>0</v>
      </c>
      <c r="I22" s="4">
        <f t="shared" si="2"/>
        <v>1</v>
      </c>
      <c r="J22" s="4" t="str">
        <f>M1</f>
        <v>Paypal</v>
      </c>
      <c r="K22" s="37"/>
      <c r="L22" s="37"/>
      <c r="M22" s="37">
        <v>5</v>
      </c>
      <c r="N22" s="37"/>
      <c r="O22" s="37">
        <f t="shared" si="3"/>
        <v>5</v>
      </c>
      <c r="P22" s="4">
        <v>1</v>
      </c>
    </row>
    <row r="23" spans="1:16" ht="20.25" x14ac:dyDescent="0.25">
      <c r="A23" s="6" t="s">
        <v>304</v>
      </c>
      <c r="B23" s="6" t="s">
        <v>305</v>
      </c>
      <c r="C23" s="6"/>
      <c r="D23" s="6"/>
      <c r="E23" s="6"/>
      <c r="F23" s="6"/>
      <c r="G23" s="6">
        <f t="shared" si="0"/>
        <v>0</v>
      </c>
      <c r="H23" s="6">
        <f t="shared" si="1"/>
        <v>0</v>
      </c>
      <c r="I23" s="6">
        <f t="shared" si="2"/>
        <v>0</v>
      </c>
      <c r="J23" s="6"/>
      <c r="K23" s="36"/>
      <c r="L23" s="36"/>
      <c r="M23" s="36"/>
      <c r="N23" s="36"/>
      <c r="O23" s="36">
        <f t="shared" si="3"/>
        <v>0</v>
      </c>
      <c r="P23" s="6"/>
    </row>
    <row r="24" spans="1:16" ht="20.25" x14ac:dyDescent="0.25">
      <c r="A24" s="6" t="s">
        <v>306</v>
      </c>
      <c r="B24" s="6" t="s">
        <v>307</v>
      </c>
      <c r="C24" s="6"/>
      <c r="D24" s="6"/>
      <c r="E24" s="6"/>
      <c r="F24" s="6"/>
      <c r="G24" s="6">
        <f t="shared" si="0"/>
        <v>0</v>
      </c>
      <c r="H24" s="6">
        <f t="shared" si="1"/>
        <v>0</v>
      </c>
      <c r="I24" s="6">
        <f t="shared" si="2"/>
        <v>0</v>
      </c>
      <c r="J24" s="6"/>
      <c r="K24" s="36"/>
      <c r="L24" s="36"/>
      <c r="M24" s="36"/>
      <c r="N24" s="36"/>
      <c r="O24" s="36">
        <f t="shared" si="3"/>
        <v>0</v>
      </c>
      <c r="P24" s="6"/>
    </row>
    <row r="25" spans="1:16" ht="20.25" x14ac:dyDescent="0.25">
      <c r="A25" s="4" t="s">
        <v>119</v>
      </c>
      <c r="B25" s="4" t="s">
        <v>120</v>
      </c>
      <c r="C25" s="4">
        <v>1</v>
      </c>
      <c r="D25" s="4"/>
      <c r="E25" s="4"/>
      <c r="F25" s="4"/>
      <c r="G25" s="4">
        <f t="shared" si="0"/>
        <v>1</v>
      </c>
      <c r="H25" s="4">
        <f t="shared" si="1"/>
        <v>0</v>
      </c>
      <c r="I25" s="4">
        <f t="shared" si="2"/>
        <v>1</v>
      </c>
      <c r="J25" s="4" t="str">
        <f>L1</f>
        <v>Paylib</v>
      </c>
      <c r="K25" s="37"/>
      <c r="L25" s="37">
        <v>5</v>
      </c>
      <c r="M25" s="37"/>
      <c r="N25" s="37"/>
      <c r="O25" s="37">
        <f t="shared" si="3"/>
        <v>5</v>
      </c>
      <c r="P25" s="4">
        <v>1</v>
      </c>
    </row>
    <row r="26" spans="1:16" ht="20.25" x14ac:dyDescent="0.25">
      <c r="A26" s="4" t="s">
        <v>123</v>
      </c>
      <c r="B26" s="4" t="s">
        <v>124</v>
      </c>
      <c r="C26" s="4">
        <v>1</v>
      </c>
      <c r="D26" s="4"/>
      <c r="E26" s="4"/>
      <c r="F26" s="4"/>
      <c r="G26" s="4">
        <f t="shared" si="0"/>
        <v>1</v>
      </c>
      <c r="H26" s="4">
        <f t="shared" si="1"/>
        <v>0</v>
      </c>
      <c r="I26" s="4">
        <f t="shared" si="2"/>
        <v>1</v>
      </c>
      <c r="J26" s="4" t="str">
        <f>K1</f>
        <v xml:space="preserve">Espèce </v>
      </c>
      <c r="K26" s="37">
        <v>5</v>
      </c>
      <c r="L26" s="37"/>
      <c r="M26" s="37"/>
      <c r="N26" s="37"/>
      <c r="O26" s="37">
        <f t="shared" si="3"/>
        <v>5</v>
      </c>
      <c r="P26" s="4">
        <v>1</v>
      </c>
    </row>
    <row r="27" spans="1:16" ht="20.25" x14ac:dyDescent="0.25">
      <c r="A27" s="4" t="s">
        <v>127</v>
      </c>
      <c r="B27" s="4" t="s">
        <v>128</v>
      </c>
      <c r="C27" s="4">
        <v>1</v>
      </c>
      <c r="D27" s="4"/>
      <c r="E27" s="4"/>
      <c r="F27" s="4"/>
      <c r="G27" s="4">
        <f t="shared" si="0"/>
        <v>1</v>
      </c>
      <c r="H27" s="4">
        <f t="shared" si="1"/>
        <v>0</v>
      </c>
      <c r="I27" s="4">
        <f t="shared" si="2"/>
        <v>1</v>
      </c>
      <c r="J27" s="4" t="str">
        <f>K1</f>
        <v xml:space="preserve">Espèce </v>
      </c>
      <c r="K27" s="37">
        <v>5</v>
      </c>
      <c r="L27" s="37"/>
      <c r="M27" s="37"/>
      <c r="N27" s="37"/>
      <c r="O27" s="37">
        <f t="shared" si="3"/>
        <v>5</v>
      </c>
      <c r="P27" s="4">
        <v>1</v>
      </c>
    </row>
    <row r="28" spans="1:16" ht="20.25" x14ac:dyDescent="0.25">
      <c r="A28" s="4" t="s">
        <v>131</v>
      </c>
      <c r="B28" s="4" t="s">
        <v>132</v>
      </c>
      <c r="C28" s="4">
        <v>1</v>
      </c>
      <c r="D28" s="4"/>
      <c r="E28" s="4"/>
      <c r="F28" s="4">
        <v>1</v>
      </c>
      <c r="G28" s="4">
        <f t="shared" si="0"/>
        <v>1</v>
      </c>
      <c r="H28" s="4">
        <f t="shared" si="1"/>
        <v>1</v>
      </c>
      <c r="I28" s="4">
        <f t="shared" si="2"/>
        <v>2</v>
      </c>
      <c r="J28" s="4" t="str">
        <f>K1</f>
        <v xml:space="preserve">Espèce </v>
      </c>
      <c r="K28" s="37">
        <v>8</v>
      </c>
      <c r="L28" s="37"/>
      <c r="M28" s="37"/>
      <c r="N28" s="37"/>
      <c r="O28" s="37">
        <f t="shared" si="3"/>
        <v>8</v>
      </c>
      <c r="P28" s="4">
        <v>1</v>
      </c>
    </row>
    <row r="29" spans="1:16" ht="20.25" x14ac:dyDescent="0.25">
      <c r="A29" s="4" t="s">
        <v>135</v>
      </c>
      <c r="B29" s="4" t="s">
        <v>136</v>
      </c>
      <c r="C29" s="4">
        <v>1</v>
      </c>
      <c r="D29" s="4"/>
      <c r="E29" s="4"/>
      <c r="F29" s="4"/>
      <c r="G29" s="4">
        <f t="shared" si="0"/>
        <v>1</v>
      </c>
      <c r="H29" s="4">
        <f t="shared" si="1"/>
        <v>0</v>
      </c>
      <c r="I29" s="4">
        <f t="shared" si="2"/>
        <v>1</v>
      </c>
      <c r="J29" s="4" t="str">
        <f>K1</f>
        <v xml:space="preserve">Espèce </v>
      </c>
      <c r="K29" s="37">
        <v>5</v>
      </c>
      <c r="L29" s="37"/>
      <c r="M29" s="37"/>
      <c r="N29" s="37"/>
      <c r="O29" s="37">
        <f t="shared" si="3"/>
        <v>5</v>
      </c>
      <c r="P29" s="4">
        <v>1</v>
      </c>
    </row>
    <row r="30" spans="1:16" ht="22.5" x14ac:dyDescent="0.25">
      <c r="A30" s="156" t="s">
        <v>308</v>
      </c>
      <c r="B30" s="156"/>
      <c r="C30" s="91">
        <f>SUM(C2:C29)</f>
        <v>13</v>
      </c>
      <c r="D30" s="91">
        <f t="shared" ref="D30:I30" si="4">SUM(D2:D29)</f>
        <v>3</v>
      </c>
      <c r="E30" s="91">
        <f t="shared" si="4"/>
        <v>1</v>
      </c>
      <c r="F30" s="92">
        <f t="shared" si="4"/>
        <v>3</v>
      </c>
      <c r="G30" s="91">
        <f t="shared" si="4"/>
        <v>17</v>
      </c>
      <c r="H30" s="92">
        <f t="shared" si="4"/>
        <v>3</v>
      </c>
      <c r="I30" s="8">
        <f t="shared" si="4"/>
        <v>20</v>
      </c>
      <c r="J30" s="8"/>
      <c r="K30" s="11">
        <f t="shared" ref="K30:N30" si="5">SUM(K2:K29)</f>
        <v>74</v>
      </c>
      <c r="L30" s="11">
        <f t="shared" si="5"/>
        <v>10</v>
      </c>
      <c r="M30" s="11">
        <f t="shared" si="5"/>
        <v>10</v>
      </c>
      <c r="N30" s="11">
        <f t="shared" si="5"/>
        <v>0</v>
      </c>
      <c r="O30" s="11">
        <f>SUM(O2:O29)</f>
        <v>94</v>
      </c>
      <c r="P30" s="115">
        <f>SUM(P2:P29)</f>
        <v>17</v>
      </c>
    </row>
    <row r="32" spans="1:16" ht="15" customHeight="1" x14ac:dyDescent="0.2">
      <c r="C32" s="139" t="s">
        <v>186</v>
      </c>
      <c r="D32" s="140"/>
      <c r="E32" s="141"/>
      <c r="H32" s="139" t="s">
        <v>187</v>
      </c>
      <c r="I32" s="140"/>
      <c r="J32" s="141"/>
      <c r="M32" s="155" t="s">
        <v>188</v>
      </c>
      <c r="N32" s="155"/>
      <c r="O32" s="155"/>
      <c r="P32" s="155"/>
    </row>
    <row r="33" spans="1:16" ht="15" customHeight="1" x14ac:dyDescent="0.2">
      <c r="C33" s="142"/>
      <c r="D33" s="143"/>
      <c r="E33" s="144"/>
      <c r="H33" s="142"/>
      <c r="I33" s="143"/>
      <c r="J33" s="144"/>
      <c r="M33" s="155"/>
      <c r="N33" s="155"/>
      <c r="O33" s="155"/>
      <c r="P33" s="155"/>
    </row>
    <row r="34" spans="1:16" ht="20.25" x14ac:dyDescent="0.25">
      <c r="A34" s="146" t="s">
        <v>189</v>
      </c>
      <c r="B34" s="146"/>
    </row>
    <row r="35" spans="1:16" ht="20.25" x14ac:dyDescent="0.25">
      <c r="A35" s="137" t="s">
        <v>190</v>
      </c>
      <c r="B35" s="137"/>
    </row>
    <row r="36" spans="1:16" ht="20.25" x14ac:dyDescent="0.25">
      <c r="A36" s="136" t="s">
        <v>191</v>
      </c>
      <c r="B36" s="136"/>
    </row>
    <row r="37" spans="1:16" ht="20.25" x14ac:dyDescent="0.25">
      <c r="A37" s="138" t="s">
        <v>192</v>
      </c>
      <c r="B37" s="138"/>
    </row>
    <row r="41" spans="1:16" ht="15" customHeight="1" x14ac:dyDescent="0.2"/>
    <row r="42" spans="1:16" ht="15" customHeight="1" x14ac:dyDescent="0.2"/>
  </sheetData>
  <mergeCells count="8">
    <mergeCell ref="H32:J33"/>
    <mergeCell ref="M32:P33"/>
    <mergeCell ref="C32:E33"/>
    <mergeCell ref="A30:B30"/>
    <mergeCell ref="A37:B37"/>
    <mergeCell ref="A36:B36"/>
    <mergeCell ref="A35:B35"/>
    <mergeCell ref="A34:B34"/>
  </mergeCells>
  <pageMargins left="0.7" right="0.7" top="0.75" bottom="0.75" header="0.3" footer="0.3"/>
  <ignoredErrors>
    <ignoredError sqref="H2:H29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9D0A-0F0C-3A43-A047-09943691ED74}">
  <dimension ref="A1:V40"/>
  <sheetViews>
    <sheetView zoomScale="61" zoomScaleNormal="80" workbookViewId="0">
      <selection activeCell="D12" sqref="D12"/>
    </sheetView>
  </sheetViews>
  <sheetFormatPr defaultColWidth="10.89453125" defaultRowHeight="16.5" x14ac:dyDescent="0.25"/>
  <cols>
    <col min="1" max="1" width="27.7109375" bestFit="1" customWidth="1"/>
    <col min="2" max="2" width="14.9296875" style="25" bestFit="1" customWidth="1"/>
    <col min="3" max="3" width="18.5625" customWidth="1"/>
    <col min="4" max="4" width="14.390625" customWidth="1"/>
    <col min="5" max="5" width="19.1015625" customWidth="1"/>
    <col min="6" max="6" width="19.50390625" customWidth="1"/>
    <col min="7" max="7" width="16.94921875" customWidth="1"/>
    <col min="8" max="8" width="18.83203125" customWidth="1"/>
    <col min="9" max="9" width="16.0078125" customWidth="1"/>
    <col min="10" max="10" width="15.19921875" customWidth="1"/>
    <col min="11" max="11" width="15.6015625" customWidth="1"/>
    <col min="12" max="12" width="19.7734375" bestFit="1" customWidth="1"/>
    <col min="13" max="15" width="13.44921875" customWidth="1"/>
    <col min="16" max="16" width="13.44921875" bestFit="1" customWidth="1"/>
    <col min="17" max="17" width="15.6015625" bestFit="1" customWidth="1"/>
    <col min="18" max="18" width="19.1015625" customWidth="1"/>
    <col min="19" max="19" width="45.0625" bestFit="1" customWidth="1"/>
  </cols>
  <sheetData>
    <row r="1" spans="1:22" ht="65.099999999999994" customHeight="1" x14ac:dyDescent="0.25">
      <c r="A1" s="9" t="s">
        <v>5</v>
      </c>
      <c r="B1" s="43" t="s">
        <v>6</v>
      </c>
      <c r="C1" s="83" t="s">
        <v>309</v>
      </c>
      <c r="D1" s="82" t="s">
        <v>196</v>
      </c>
      <c r="E1" s="83" t="s">
        <v>310</v>
      </c>
      <c r="F1" s="82" t="s">
        <v>311</v>
      </c>
      <c r="G1" s="82" t="s">
        <v>312</v>
      </c>
      <c r="H1" s="82" t="s">
        <v>313</v>
      </c>
      <c r="I1" s="83" t="s">
        <v>197</v>
      </c>
      <c r="J1" s="82" t="s">
        <v>198</v>
      </c>
      <c r="K1" s="100" t="s">
        <v>144</v>
      </c>
      <c r="L1" s="10" t="s">
        <v>145</v>
      </c>
      <c r="M1" s="69" t="s">
        <v>146</v>
      </c>
      <c r="N1" s="69" t="s">
        <v>147</v>
      </c>
      <c r="O1" s="69" t="s">
        <v>148</v>
      </c>
      <c r="P1" s="69" t="s">
        <v>149</v>
      </c>
      <c r="Q1" s="10" t="s">
        <v>150</v>
      </c>
      <c r="R1" s="104" t="s">
        <v>151</v>
      </c>
    </row>
    <row r="2" spans="1:22" ht="20.25" x14ac:dyDescent="0.25">
      <c r="A2" s="4" t="s">
        <v>314</v>
      </c>
      <c r="B2" s="4" t="s">
        <v>315</v>
      </c>
      <c r="C2" s="76">
        <v>1</v>
      </c>
      <c r="D2" s="119">
        <v>1</v>
      </c>
      <c r="E2" s="76"/>
      <c r="F2" s="76">
        <v>1</v>
      </c>
      <c r="G2" s="76"/>
      <c r="H2" s="76"/>
      <c r="I2" s="76">
        <f>SUM(C2,E2)</f>
        <v>1</v>
      </c>
      <c r="J2" s="76">
        <f>SUM(D2,F2,G2,H2)</f>
        <v>2</v>
      </c>
      <c r="K2" s="4">
        <f>SUM(C2:H2)</f>
        <v>3</v>
      </c>
      <c r="L2" s="4" t="str">
        <f>P1</f>
        <v>Revolut</v>
      </c>
      <c r="M2" s="73"/>
      <c r="N2" s="73"/>
      <c r="O2" s="73"/>
      <c r="P2" s="73">
        <f>8</f>
        <v>8</v>
      </c>
      <c r="Q2" s="73">
        <f t="shared" ref="Q2:Q27" si="0">M2+N2+O2+P2</f>
        <v>8</v>
      </c>
      <c r="R2" s="106">
        <v>1</v>
      </c>
    </row>
    <row r="3" spans="1:22" ht="20.25" x14ac:dyDescent="0.25">
      <c r="A3" s="4" t="s">
        <v>316</v>
      </c>
      <c r="B3" s="4" t="s">
        <v>317</v>
      </c>
      <c r="C3" s="4"/>
      <c r="D3" s="4"/>
      <c r="E3" s="4">
        <v>1</v>
      </c>
      <c r="F3" s="4"/>
      <c r="G3" s="4"/>
      <c r="H3" s="4"/>
      <c r="I3" s="4">
        <f>SUM(C3,E3)</f>
        <v>1</v>
      </c>
      <c r="J3" s="4">
        <f t="shared" ref="J3:J27" si="1">SUM(D3,F3,G3,H3)</f>
        <v>0</v>
      </c>
      <c r="K3" s="4">
        <f t="shared" ref="K3:K27" si="2">SUM(C3:H3)</f>
        <v>1</v>
      </c>
      <c r="L3" s="4" t="str">
        <f>N1</f>
        <v>Paylib</v>
      </c>
      <c r="M3" s="73"/>
      <c r="N3" s="73">
        <v>5</v>
      </c>
      <c r="O3" s="73"/>
      <c r="P3" s="73"/>
      <c r="Q3" s="73">
        <f t="shared" si="0"/>
        <v>5</v>
      </c>
      <c r="R3" s="106">
        <v>1</v>
      </c>
    </row>
    <row r="4" spans="1:22" ht="20.25" x14ac:dyDescent="0.25">
      <c r="A4" s="4" t="s">
        <v>318</v>
      </c>
      <c r="B4" s="4" t="s">
        <v>319</v>
      </c>
      <c r="C4" s="4">
        <v>1</v>
      </c>
      <c r="D4" s="119">
        <v>1</v>
      </c>
      <c r="E4" s="4"/>
      <c r="F4" s="4">
        <v>1</v>
      </c>
      <c r="G4" s="4"/>
      <c r="H4" s="4">
        <v>1</v>
      </c>
      <c r="I4" s="4">
        <f>SUM(C4,E4)</f>
        <v>1</v>
      </c>
      <c r="J4" s="4">
        <f t="shared" si="1"/>
        <v>3</v>
      </c>
      <c r="K4" s="4">
        <f t="shared" si="2"/>
        <v>4</v>
      </c>
      <c r="L4" s="4" t="str">
        <f>P1</f>
        <v>Revolut</v>
      </c>
      <c r="M4" s="73"/>
      <c r="N4" s="73"/>
      <c r="O4" s="73"/>
      <c r="P4" s="73">
        <v>11</v>
      </c>
      <c r="Q4" s="78">
        <f t="shared" si="0"/>
        <v>11</v>
      </c>
      <c r="R4" s="106">
        <v>1</v>
      </c>
    </row>
    <row r="5" spans="1:22" ht="20.25" x14ac:dyDescent="0.25">
      <c r="A5" s="4" t="s">
        <v>320</v>
      </c>
      <c r="B5" s="4" t="s">
        <v>321</v>
      </c>
      <c r="C5" s="4"/>
      <c r="D5" s="4"/>
      <c r="E5" s="4">
        <v>1</v>
      </c>
      <c r="F5" s="4"/>
      <c r="G5" s="4"/>
      <c r="H5" s="4"/>
      <c r="I5" s="4">
        <f t="shared" ref="I3:I27" si="3">SUM(C5,E5)</f>
        <v>1</v>
      </c>
      <c r="J5" s="4">
        <f t="shared" si="1"/>
        <v>0</v>
      </c>
      <c r="K5" s="4">
        <f t="shared" si="2"/>
        <v>1</v>
      </c>
      <c r="L5" s="4" t="str">
        <f>O1</f>
        <v>Paypal</v>
      </c>
      <c r="M5" s="73"/>
      <c r="N5" s="73"/>
      <c r="O5" s="73">
        <v>8</v>
      </c>
      <c r="P5" s="73"/>
      <c r="Q5" s="72">
        <f t="shared" si="0"/>
        <v>8</v>
      </c>
      <c r="R5" s="106">
        <v>1</v>
      </c>
      <c r="S5" s="39"/>
      <c r="T5" s="39"/>
      <c r="U5" s="39"/>
      <c r="V5" s="39"/>
    </row>
    <row r="6" spans="1:22" ht="20.25" x14ac:dyDescent="0.25">
      <c r="A6" s="4" t="s">
        <v>322</v>
      </c>
      <c r="B6" s="4" t="s">
        <v>323</v>
      </c>
      <c r="C6" s="4">
        <v>1</v>
      </c>
      <c r="D6" s="119">
        <v>1</v>
      </c>
      <c r="E6" s="4"/>
      <c r="F6" s="4">
        <v>1</v>
      </c>
      <c r="G6" s="4"/>
      <c r="H6" s="4">
        <v>1</v>
      </c>
      <c r="I6" s="4">
        <f t="shared" si="3"/>
        <v>1</v>
      </c>
      <c r="J6" s="4">
        <f t="shared" si="1"/>
        <v>3</v>
      </c>
      <c r="K6" s="4">
        <f t="shared" si="2"/>
        <v>4</v>
      </c>
      <c r="L6" s="4" t="str">
        <f>P1</f>
        <v>Revolut</v>
      </c>
      <c r="M6" s="73"/>
      <c r="N6" s="73"/>
      <c r="O6" s="73"/>
      <c r="P6" s="73">
        <v>11</v>
      </c>
      <c r="Q6" s="77">
        <f t="shared" si="0"/>
        <v>11</v>
      </c>
      <c r="R6" s="106">
        <v>1</v>
      </c>
    </row>
    <row r="7" spans="1:22" ht="20.25" x14ac:dyDescent="0.25">
      <c r="A7" s="4" t="s">
        <v>324</v>
      </c>
      <c r="B7" s="4" t="s">
        <v>325</v>
      </c>
      <c r="C7" s="4"/>
      <c r="D7" s="4"/>
      <c r="E7" s="4">
        <v>1</v>
      </c>
      <c r="F7" s="4"/>
      <c r="G7" s="4"/>
      <c r="H7" s="4"/>
      <c r="I7" s="4">
        <f t="shared" si="3"/>
        <v>1</v>
      </c>
      <c r="J7" s="4">
        <f>SUM(D7,F7,G7,H7)</f>
        <v>0</v>
      </c>
      <c r="K7" s="4">
        <f t="shared" si="2"/>
        <v>1</v>
      </c>
      <c r="L7" s="4" t="str">
        <f>O1</f>
        <v>Paypal</v>
      </c>
      <c r="M7" s="73"/>
      <c r="N7" s="73"/>
      <c r="O7" s="73">
        <v>5</v>
      </c>
      <c r="P7" s="73"/>
      <c r="Q7" s="73">
        <f t="shared" si="0"/>
        <v>5</v>
      </c>
      <c r="R7" s="106">
        <v>1</v>
      </c>
    </row>
    <row r="8" spans="1:22" ht="20.25" x14ac:dyDescent="0.25">
      <c r="A8" s="4" t="s">
        <v>326</v>
      </c>
      <c r="B8" s="4" t="s">
        <v>327</v>
      </c>
      <c r="C8" s="4">
        <v>1</v>
      </c>
      <c r="D8" s="119">
        <v>1</v>
      </c>
      <c r="E8" s="4"/>
      <c r="F8" s="4">
        <v>1</v>
      </c>
      <c r="G8" s="4"/>
      <c r="H8" s="4"/>
      <c r="I8" s="4">
        <f t="shared" si="3"/>
        <v>1</v>
      </c>
      <c r="J8" s="4">
        <f t="shared" si="1"/>
        <v>2</v>
      </c>
      <c r="K8" s="4">
        <f t="shared" si="2"/>
        <v>3</v>
      </c>
      <c r="L8" s="4" t="str">
        <f>M1</f>
        <v xml:space="preserve">Espèce </v>
      </c>
      <c r="M8" s="73">
        <v>8</v>
      </c>
      <c r="N8" s="73"/>
      <c r="O8" s="73"/>
      <c r="P8" s="73"/>
      <c r="Q8" s="73">
        <f t="shared" si="0"/>
        <v>8</v>
      </c>
      <c r="R8" s="123">
        <v>1</v>
      </c>
    </row>
    <row r="9" spans="1:22" ht="20.25" x14ac:dyDescent="0.25">
      <c r="A9" s="4" t="s">
        <v>328</v>
      </c>
      <c r="B9" s="4" t="s">
        <v>329</v>
      </c>
      <c r="C9" s="4">
        <v>1</v>
      </c>
      <c r="D9" s="119">
        <v>1</v>
      </c>
      <c r="E9" s="4"/>
      <c r="F9" s="4">
        <v>1</v>
      </c>
      <c r="G9" s="4"/>
      <c r="H9" s="4"/>
      <c r="I9" s="4">
        <f t="shared" si="3"/>
        <v>1</v>
      </c>
      <c r="J9" s="4">
        <f t="shared" si="1"/>
        <v>2</v>
      </c>
      <c r="K9" s="4">
        <f t="shared" si="2"/>
        <v>3</v>
      </c>
      <c r="L9" s="4" t="str">
        <f>M1</f>
        <v xml:space="preserve">Espèce </v>
      </c>
      <c r="M9" s="73">
        <v>8</v>
      </c>
      <c r="N9" s="73"/>
      <c r="O9" s="73"/>
      <c r="P9" s="73"/>
      <c r="Q9" s="122">
        <f t="shared" si="0"/>
        <v>8</v>
      </c>
      <c r="R9" s="121">
        <v>1</v>
      </c>
    </row>
    <row r="10" spans="1:22" ht="20.25" x14ac:dyDescent="0.25">
      <c r="A10" s="4" t="s">
        <v>330</v>
      </c>
      <c r="B10" s="4" t="s">
        <v>331</v>
      </c>
      <c r="C10" s="4">
        <v>1</v>
      </c>
      <c r="D10" s="119">
        <v>1</v>
      </c>
      <c r="E10" s="4"/>
      <c r="F10" s="4">
        <v>1</v>
      </c>
      <c r="G10" s="4"/>
      <c r="H10" s="4"/>
      <c r="I10" s="4">
        <f t="shared" si="3"/>
        <v>1</v>
      </c>
      <c r="J10" s="4">
        <f>SUM(D10,F10,G10,H10)</f>
        <v>2</v>
      </c>
      <c r="K10" s="4">
        <f t="shared" si="2"/>
        <v>3</v>
      </c>
      <c r="L10" s="4" t="str">
        <f>N1</f>
        <v>Paylib</v>
      </c>
      <c r="M10" s="73"/>
      <c r="N10" s="73">
        <v>8</v>
      </c>
      <c r="O10" s="73"/>
      <c r="P10" s="73"/>
      <c r="Q10" s="122">
        <f t="shared" si="0"/>
        <v>8</v>
      </c>
      <c r="R10" s="121">
        <v>1</v>
      </c>
    </row>
    <row r="11" spans="1:22" ht="20.25" x14ac:dyDescent="0.25">
      <c r="A11" s="4" t="s">
        <v>332</v>
      </c>
      <c r="B11" s="4" t="s">
        <v>333</v>
      </c>
      <c r="C11" s="4">
        <v>1</v>
      </c>
      <c r="D11" s="119">
        <v>1</v>
      </c>
      <c r="E11" s="4"/>
      <c r="F11" s="4">
        <v>1</v>
      </c>
      <c r="G11" s="4"/>
      <c r="H11" s="4"/>
      <c r="I11" s="4">
        <f t="shared" si="3"/>
        <v>1</v>
      </c>
      <c r="J11" s="4">
        <f>SUM(D11,F11,G11,H11)</f>
        <v>2</v>
      </c>
      <c r="K11" s="4">
        <f t="shared" si="2"/>
        <v>3</v>
      </c>
      <c r="L11" s="4" t="str">
        <f>M1</f>
        <v xml:space="preserve">Espèce </v>
      </c>
      <c r="M11" s="73">
        <v>8</v>
      </c>
      <c r="N11" s="73"/>
      <c r="O11" s="73"/>
      <c r="P11" s="73"/>
      <c r="Q11" s="122">
        <f t="shared" si="0"/>
        <v>8</v>
      </c>
      <c r="R11" s="121">
        <v>1</v>
      </c>
    </row>
    <row r="12" spans="1:22" ht="20.25" x14ac:dyDescent="0.25">
      <c r="A12" s="4" t="s">
        <v>334</v>
      </c>
      <c r="B12" s="4" t="s">
        <v>335</v>
      </c>
      <c r="C12" s="4">
        <v>1</v>
      </c>
      <c r="D12" s="119">
        <v>1</v>
      </c>
      <c r="E12" s="4"/>
      <c r="F12" s="4">
        <v>1</v>
      </c>
      <c r="G12" s="4">
        <v>1</v>
      </c>
      <c r="H12" s="4"/>
      <c r="I12" s="4">
        <f t="shared" si="3"/>
        <v>1</v>
      </c>
      <c r="J12" s="4">
        <f t="shared" si="1"/>
        <v>3</v>
      </c>
      <c r="K12" s="4">
        <f t="shared" si="2"/>
        <v>4</v>
      </c>
      <c r="L12" s="4" t="str">
        <f>N1</f>
        <v>Paylib</v>
      </c>
      <c r="M12" s="73"/>
      <c r="N12" s="73">
        <v>11</v>
      </c>
      <c r="O12" s="73"/>
      <c r="P12" s="73"/>
      <c r="Q12" s="122">
        <f t="shared" si="0"/>
        <v>11</v>
      </c>
      <c r="R12" s="121">
        <v>1</v>
      </c>
    </row>
    <row r="13" spans="1:22" ht="20.25" x14ac:dyDescent="0.25">
      <c r="A13" s="4" t="s">
        <v>336</v>
      </c>
      <c r="B13" s="4" t="s">
        <v>337</v>
      </c>
      <c r="C13" s="4">
        <v>1</v>
      </c>
      <c r="D13" s="4">
        <v>1</v>
      </c>
      <c r="E13" s="4"/>
      <c r="F13" s="4">
        <v>1</v>
      </c>
      <c r="G13" s="4"/>
      <c r="H13" s="4">
        <v>1</v>
      </c>
      <c r="I13" s="4">
        <f t="shared" si="3"/>
        <v>1</v>
      </c>
      <c r="J13" s="4">
        <f t="shared" si="1"/>
        <v>3</v>
      </c>
      <c r="K13" s="4">
        <f>SUM(C13:H13)</f>
        <v>4</v>
      </c>
      <c r="L13" s="4" t="str">
        <f>P1</f>
        <v>Revolut</v>
      </c>
      <c r="M13" s="73"/>
      <c r="N13" s="73"/>
      <c r="O13" s="73"/>
      <c r="P13" s="73">
        <v>14</v>
      </c>
      <c r="Q13" s="122">
        <f t="shared" si="0"/>
        <v>14</v>
      </c>
      <c r="R13" s="121">
        <v>1</v>
      </c>
    </row>
    <row r="14" spans="1:22" ht="20.25" x14ac:dyDescent="0.25">
      <c r="A14" s="4" t="s">
        <v>338</v>
      </c>
      <c r="B14" s="4" t="s">
        <v>339</v>
      </c>
      <c r="C14" s="4">
        <v>1</v>
      </c>
      <c r="D14" s="119">
        <v>1</v>
      </c>
      <c r="E14" s="4"/>
      <c r="F14" s="4">
        <v>1</v>
      </c>
      <c r="G14" s="4"/>
      <c r="H14" s="4">
        <v>1</v>
      </c>
      <c r="I14" s="4">
        <f t="shared" si="3"/>
        <v>1</v>
      </c>
      <c r="J14" s="4">
        <f t="shared" si="1"/>
        <v>3</v>
      </c>
      <c r="K14" s="4">
        <f t="shared" si="2"/>
        <v>4</v>
      </c>
      <c r="L14" s="4" t="str">
        <f>P1</f>
        <v>Revolut</v>
      </c>
      <c r="M14" s="73"/>
      <c r="N14" s="73"/>
      <c r="O14" s="73"/>
      <c r="P14" s="73">
        <v>11</v>
      </c>
      <c r="Q14" s="122">
        <f t="shared" si="0"/>
        <v>11</v>
      </c>
      <c r="R14" s="121">
        <v>1</v>
      </c>
    </row>
    <row r="15" spans="1:22" ht="20.25" x14ac:dyDescent="0.25">
      <c r="A15" s="4" t="s">
        <v>340</v>
      </c>
      <c r="B15" s="4" t="s">
        <v>341</v>
      </c>
      <c r="C15" s="4">
        <v>1</v>
      </c>
      <c r="D15" s="119">
        <v>1</v>
      </c>
      <c r="E15" s="4"/>
      <c r="F15" s="4">
        <v>1</v>
      </c>
      <c r="G15" s="4">
        <v>1</v>
      </c>
      <c r="H15" s="4"/>
      <c r="I15" s="4">
        <f t="shared" si="3"/>
        <v>1</v>
      </c>
      <c r="J15" s="4">
        <f t="shared" si="1"/>
        <v>3</v>
      </c>
      <c r="K15" s="4">
        <f t="shared" si="2"/>
        <v>4</v>
      </c>
      <c r="L15" s="4" t="str">
        <f>N1</f>
        <v>Paylib</v>
      </c>
      <c r="M15" s="73"/>
      <c r="N15" s="73">
        <v>11</v>
      </c>
      <c r="O15" s="73"/>
      <c r="P15" s="73"/>
      <c r="Q15" s="122">
        <f t="shared" si="0"/>
        <v>11</v>
      </c>
      <c r="R15" s="121">
        <v>1</v>
      </c>
    </row>
    <row r="16" spans="1:22" ht="20.25" x14ac:dyDescent="0.25">
      <c r="A16" s="4" t="s">
        <v>342</v>
      </c>
      <c r="B16" s="4" t="s">
        <v>343</v>
      </c>
      <c r="C16" s="4">
        <v>1</v>
      </c>
      <c r="D16" s="4">
        <v>1</v>
      </c>
      <c r="E16" s="4"/>
      <c r="F16" s="4">
        <v>1</v>
      </c>
      <c r="G16" s="4">
        <v>1</v>
      </c>
      <c r="H16" s="4"/>
      <c r="I16" s="4">
        <f t="shared" si="3"/>
        <v>1</v>
      </c>
      <c r="J16" s="4">
        <f t="shared" si="1"/>
        <v>3</v>
      </c>
      <c r="K16" s="4">
        <f t="shared" si="2"/>
        <v>4</v>
      </c>
      <c r="L16" s="4" t="str">
        <f>CONCATENATE(P1," ",M1)</f>
        <v xml:space="preserve">Revolut Espèce </v>
      </c>
      <c r="M16" s="73">
        <v>4</v>
      </c>
      <c r="N16" s="73"/>
      <c r="O16" s="73"/>
      <c r="P16" s="73">
        <v>10</v>
      </c>
      <c r="Q16" s="122">
        <f t="shared" si="0"/>
        <v>14</v>
      </c>
      <c r="R16" s="121">
        <v>1</v>
      </c>
    </row>
    <row r="17" spans="1:19" ht="20.25" x14ac:dyDescent="0.25">
      <c r="A17" s="4" t="s">
        <v>344</v>
      </c>
      <c r="B17" s="4" t="s">
        <v>345</v>
      </c>
      <c r="C17" s="4">
        <v>1</v>
      </c>
      <c r="D17" s="119">
        <v>1</v>
      </c>
      <c r="E17" s="4"/>
      <c r="F17" s="4">
        <v>1</v>
      </c>
      <c r="G17" s="4"/>
      <c r="H17" s="4"/>
      <c r="I17" s="4">
        <f t="shared" si="3"/>
        <v>1</v>
      </c>
      <c r="J17" s="4">
        <f t="shared" si="1"/>
        <v>2</v>
      </c>
      <c r="K17" s="4">
        <f t="shared" si="2"/>
        <v>3</v>
      </c>
      <c r="L17" s="4" t="str">
        <f>N1</f>
        <v>Paylib</v>
      </c>
      <c r="M17" s="73"/>
      <c r="N17" s="73">
        <v>8</v>
      </c>
      <c r="O17" s="73"/>
      <c r="P17" s="73"/>
      <c r="Q17" s="122">
        <f t="shared" si="0"/>
        <v>8</v>
      </c>
      <c r="R17" s="121">
        <v>1</v>
      </c>
    </row>
    <row r="18" spans="1:19" ht="20.25" x14ac:dyDescent="0.25">
      <c r="A18" s="4" t="s">
        <v>346</v>
      </c>
      <c r="B18" s="4" t="s">
        <v>347</v>
      </c>
      <c r="C18" s="4">
        <v>1</v>
      </c>
      <c r="D18" s="4">
        <v>1</v>
      </c>
      <c r="E18" s="4"/>
      <c r="F18" s="4">
        <v>1</v>
      </c>
      <c r="G18" s="119">
        <v>1</v>
      </c>
      <c r="H18" s="4"/>
      <c r="I18" s="4">
        <f t="shared" si="3"/>
        <v>1</v>
      </c>
      <c r="J18" s="4">
        <f t="shared" si="1"/>
        <v>3</v>
      </c>
      <c r="K18" s="4">
        <f t="shared" si="2"/>
        <v>4</v>
      </c>
      <c r="L18" s="4" t="str">
        <f>M1</f>
        <v xml:space="preserve">Espèce </v>
      </c>
      <c r="M18" s="73">
        <v>11</v>
      </c>
      <c r="N18" s="73"/>
      <c r="O18" s="73"/>
      <c r="P18" s="73"/>
      <c r="Q18" s="122">
        <f t="shared" si="0"/>
        <v>11</v>
      </c>
      <c r="R18" s="121">
        <v>1</v>
      </c>
    </row>
    <row r="19" spans="1:19" ht="20.25" x14ac:dyDescent="0.25">
      <c r="A19" s="4" t="s">
        <v>348</v>
      </c>
      <c r="B19" s="4" t="s">
        <v>349</v>
      </c>
      <c r="C19" s="4"/>
      <c r="D19" s="4"/>
      <c r="E19" s="4">
        <v>1</v>
      </c>
      <c r="F19" s="4"/>
      <c r="G19" s="4"/>
      <c r="H19" s="4"/>
      <c r="I19" s="4">
        <f t="shared" si="3"/>
        <v>1</v>
      </c>
      <c r="J19" s="4">
        <f t="shared" si="1"/>
        <v>0</v>
      </c>
      <c r="K19" s="4">
        <f t="shared" si="2"/>
        <v>1</v>
      </c>
      <c r="L19" s="4" t="str">
        <f>O1</f>
        <v>Paypal</v>
      </c>
      <c r="M19" s="73"/>
      <c r="N19" s="73"/>
      <c r="O19" s="73">
        <f>5</f>
        <v>5</v>
      </c>
      <c r="P19" s="73"/>
      <c r="Q19" s="122">
        <f t="shared" si="0"/>
        <v>5</v>
      </c>
      <c r="R19" s="121">
        <v>1</v>
      </c>
    </row>
    <row r="20" spans="1:19" ht="20.25" x14ac:dyDescent="0.25">
      <c r="A20" s="4" t="s">
        <v>350</v>
      </c>
      <c r="B20" s="4" t="s">
        <v>351</v>
      </c>
      <c r="C20" s="4">
        <v>1</v>
      </c>
      <c r="D20" s="119">
        <v>1</v>
      </c>
      <c r="E20" s="4"/>
      <c r="F20" s="4"/>
      <c r="G20" s="4"/>
      <c r="H20" s="4">
        <v>1</v>
      </c>
      <c r="I20" s="4">
        <f t="shared" si="3"/>
        <v>1</v>
      </c>
      <c r="J20" s="4">
        <f t="shared" si="1"/>
        <v>2</v>
      </c>
      <c r="K20" s="4">
        <f t="shared" si="2"/>
        <v>3</v>
      </c>
      <c r="L20" s="4" t="str">
        <f>M1</f>
        <v xml:space="preserve">Espèce </v>
      </c>
      <c r="M20" s="73">
        <v>11</v>
      </c>
      <c r="N20" s="73"/>
      <c r="O20" s="73"/>
      <c r="P20" s="73"/>
      <c r="Q20" s="122">
        <f t="shared" si="0"/>
        <v>11</v>
      </c>
      <c r="R20" s="121">
        <v>1</v>
      </c>
      <c r="S20" s="39"/>
    </row>
    <row r="21" spans="1:19" ht="20.25" x14ac:dyDescent="0.25">
      <c r="A21" s="4" t="s">
        <v>352</v>
      </c>
      <c r="B21" s="4" t="s">
        <v>353</v>
      </c>
      <c r="C21" s="4">
        <v>1</v>
      </c>
      <c r="D21" s="119">
        <v>1</v>
      </c>
      <c r="E21" s="4"/>
      <c r="F21" s="4"/>
      <c r="G21" s="4"/>
      <c r="H21" s="4"/>
      <c r="I21" s="4">
        <f t="shared" si="3"/>
        <v>1</v>
      </c>
      <c r="J21" s="4">
        <f t="shared" si="1"/>
        <v>1</v>
      </c>
      <c r="K21" s="4">
        <f t="shared" si="2"/>
        <v>2</v>
      </c>
      <c r="L21" s="4" t="str">
        <f>M1</f>
        <v xml:space="preserve">Espèce </v>
      </c>
      <c r="M21" s="73">
        <v>5</v>
      </c>
      <c r="N21" s="73"/>
      <c r="O21" s="73"/>
      <c r="P21" s="73"/>
      <c r="Q21" s="122">
        <f t="shared" si="0"/>
        <v>5</v>
      </c>
      <c r="R21" s="121">
        <v>1</v>
      </c>
    </row>
    <row r="22" spans="1:19" ht="20.25" x14ac:dyDescent="0.25">
      <c r="A22" s="4" t="s">
        <v>354</v>
      </c>
      <c r="B22" s="4" t="s">
        <v>355</v>
      </c>
      <c r="C22" s="4">
        <v>1</v>
      </c>
      <c r="D22" s="4">
        <v>1</v>
      </c>
      <c r="E22" s="4"/>
      <c r="F22" s="4">
        <v>1</v>
      </c>
      <c r="G22" s="4"/>
      <c r="H22" s="4">
        <v>1</v>
      </c>
      <c r="I22" s="4">
        <f t="shared" si="3"/>
        <v>1</v>
      </c>
      <c r="J22" s="4">
        <f t="shared" si="1"/>
        <v>3</v>
      </c>
      <c r="K22" s="4">
        <f t="shared" si="2"/>
        <v>4</v>
      </c>
      <c r="L22" s="4" t="str">
        <f>P1</f>
        <v>Revolut</v>
      </c>
      <c r="M22" s="73"/>
      <c r="N22" s="73"/>
      <c r="O22" s="73"/>
      <c r="P22" s="73">
        <v>14.53</v>
      </c>
      <c r="Q22" s="122">
        <f t="shared" si="0"/>
        <v>14.53</v>
      </c>
      <c r="R22" s="121">
        <v>1</v>
      </c>
    </row>
    <row r="23" spans="1:19" ht="20.25" x14ac:dyDescent="0.25">
      <c r="A23" s="4" t="s">
        <v>356</v>
      </c>
      <c r="B23" s="4" t="s">
        <v>357</v>
      </c>
      <c r="C23" s="4">
        <v>1</v>
      </c>
      <c r="D23" s="4">
        <v>1</v>
      </c>
      <c r="E23" s="4"/>
      <c r="F23" s="4">
        <v>1</v>
      </c>
      <c r="G23" s="4"/>
      <c r="H23" s="4">
        <v>1</v>
      </c>
      <c r="I23" s="4">
        <f t="shared" si="3"/>
        <v>1</v>
      </c>
      <c r="J23" s="4">
        <f t="shared" si="1"/>
        <v>3</v>
      </c>
      <c r="K23" s="4">
        <f t="shared" si="2"/>
        <v>4</v>
      </c>
      <c r="L23" s="4" t="str">
        <f>CONCATENATE(P1," ",O1)</f>
        <v>Revolut Paypal</v>
      </c>
      <c r="M23" s="73"/>
      <c r="N23" s="73"/>
      <c r="O23" s="73">
        <v>4</v>
      </c>
      <c r="P23" s="73">
        <v>10</v>
      </c>
      <c r="Q23" s="122">
        <f t="shared" si="0"/>
        <v>14</v>
      </c>
      <c r="R23" s="121">
        <v>1</v>
      </c>
    </row>
    <row r="24" spans="1:19" ht="20.25" x14ac:dyDescent="0.25">
      <c r="A24" s="4" t="s">
        <v>358</v>
      </c>
      <c r="B24" s="4" t="s">
        <v>359</v>
      </c>
      <c r="C24" s="4">
        <v>1</v>
      </c>
      <c r="D24" s="119">
        <v>1</v>
      </c>
      <c r="E24" s="4"/>
      <c r="F24" s="4">
        <v>1</v>
      </c>
      <c r="G24" s="4"/>
      <c r="H24" s="4"/>
      <c r="I24" s="4">
        <f t="shared" si="3"/>
        <v>1</v>
      </c>
      <c r="J24" s="4">
        <f t="shared" si="1"/>
        <v>2</v>
      </c>
      <c r="K24" s="4">
        <f t="shared" si="2"/>
        <v>3</v>
      </c>
      <c r="L24" s="4" t="str">
        <f>N1</f>
        <v>Paylib</v>
      </c>
      <c r="M24" s="73"/>
      <c r="N24" s="73">
        <v>8</v>
      </c>
      <c r="O24" s="73"/>
      <c r="P24" s="73"/>
      <c r="Q24" s="122">
        <f t="shared" si="0"/>
        <v>8</v>
      </c>
      <c r="R24" s="121">
        <v>1</v>
      </c>
    </row>
    <row r="25" spans="1:19" ht="20.25" x14ac:dyDescent="0.25">
      <c r="A25" s="4" t="s">
        <v>360</v>
      </c>
      <c r="B25" s="4" t="s">
        <v>361</v>
      </c>
      <c r="C25" s="4">
        <v>1</v>
      </c>
      <c r="D25" s="119">
        <v>1</v>
      </c>
      <c r="E25" s="4"/>
      <c r="F25" s="4">
        <v>1</v>
      </c>
      <c r="G25" s="4"/>
      <c r="H25" s="4"/>
      <c r="I25" s="4">
        <f t="shared" si="3"/>
        <v>1</v>
      </c>
      <c r="J25" s="4">
        <f t="shared" si="1"/>
        <v>2</v>
      </c>
      <c r="K25" s="4">
        <f t="shared" si="2"/>
        <v>3</v>
      </c>
      <c r="L25" s="4" t="str">
        <f>M1</f>
        <v xml:space="preserve">Espèce </v>
      </c>
      <c r="M25" s="73">
        <v>8</v>
      </c>
      <c r="N25" s="73"/>
      <c r="O25" s="73"/>
      <c r="P25" s="73"/>
      <c r="Q25" s="122">
        <f t="shared" si="0"/>
        <v>8</v>
      </c>
      <c r="R25" s="121">
        <v>1</v>
      </c>
      <c r="S25" s="13"/>
    </row>
    <row r="26" spans="1:19" ht="20.25" x14ac:dyDescent="0.25">
      <c r="A26" s="4" t="s">
        <v>283</v>
      </c>
      <c r="B26" s="4" t="s">
        <v>362</v>
      </c>
      <c r="C26" s="4">
        <v>1</v>
      </c>
      <c r="D26" s="4">
        <v>1</v>
      </c>
      <c r="E26" s="4"/>
      <c r="F26" s="119">
        <v>1</v>
      </c>
      <c r="G26" s="4"/>
      <c r="H26" s="4"/>
      <c r="I26" s="4">
        <f t="shared" si="3"/>
        <v>1</v>
      </c>
      <c r="J26" s="4">
        <f t="shared" si="1"/>
        <v>2</v>
      </c>
      <c r="K26" s="4">
        <f t="shared" si="2"/>
        <v>3</v>
      </c>
      <c r="L26" s="4" t="str">
        <f>N1</f>
        <v>Paylib</v>
      </c>
      <c r="M26" s="73"/>
      <c r="N26" s="73">
        <v>9</v>
      </c>
      <c r="O26" s="73"/>
      <c r="P26" s="73"/>
      <c r="Q26" s="73">
        <f t="shared" si="0"/>
        <v>9</v>
      </c>
      <c r="R26" s="114">
        <v>1</v>
      </c>
    </row>
    <row r="27" spans="1:19" ht="20.25" x14ac:dyDescent="0.25">
      <c r="A27" s="4" t="s">
        <v>363</v>
      </c>
      <c r="B27" s="4" t="s">
        <v>364</v>
      </c>
      <c r="C27" s="4"/>
      <c r="D27" s="4">
        <v>1</v>
      </c>
      <c r="E27" s="4"/>
      <c r="F27" s="4">
        <v>1</v>
      </c>
      <c r="G27" s="4"/>
      <c r="H27" s="4">
        <v>1</v>
      </c>
      <c r="I27" s="4">
        <f>SUM(C27,E27)</f>
        <v>0</v>
      </c>
      <c r="J27" s="4">
        <f t="shared" si="1"/>
        <v>3</v>
      </c>
      <c r="K27" s="4">
        <f t="shared" si="2"/>
        <v>3</v>
      </c>
      <c r="L27" s="4" t="str">
        <f>M1</f>
        <v xml:space="preserve">Espèce </v>
      </c>
      <c r="M27" s="73">
        <v>9</v>
      </c>
      <c r="N27" s="73"/>
      <c r="O27" s="73"/>
      <c r="P27" s="73"/>
      <c r="Q27" s="73">
        <f t="shared" si="0"/>
        <v>9</v>
      </c>
      <c r="R27" s="106">
        <v>1</v>
      </c>
    </row>
    <row r="28" spans="1:19" ht="28.5" x14ac:dyDescent="0.2">
      <c r="A28" s="157" t="s">
        <v>185</v>
      </c>
      <c r="B28" s="158"/>
      <c r="C28" s="89">
        <f>SUM(C2:C27)</f>
        <v>21</v>
      </c>
      <c r="D28" s="88">
        <f>SUM(D2:D27)</f>
        <v>22</v>
      </c>
      <c r="E28" s="89">
        <f t="shared" ref="D28:F28" si="4">SUM(E2:E27)</f>
        <v>4</v>
      </c>
      <c r="F28" s="88">
        <f>SUM(F2:F27)</f>
        <v>20</v>
      </c>
      <c r="G28" s="88">
        <f>SUM(G2:G27)</f>
        <v>4</v>
      </c>
      <c r="H28" s="88">
        <f>SUM(H2:H27)</f>
        <v>8</v>
      </c>
      <c r="I28" s="89">
        <f>SUM(I2:I27)</f>
        <v>25</v>
      </c>
      <c r="J28" s="88">
        <f>SUM(J2:J27)</f>
        <v>54</v>
      </c>
      <c r="K28" s="42">
        <f>SUM(K2:K27)</f>
        <v>79</v>
      </c>
      <c r="L28" s="26"/>
      <c r="M28" s="26">
        <f>SUM(M2:M27)</f>
        <v>72</v>
      </c>
      <c r="N28" s="26">
        <f t="shared" ref="N28:R28" si="5">SUM(N2:N27)</f>
        <v>60</v>
      </c>
      <c r="O28" s="26">
        <f t="shared" si="5"/>
        <v>22</v>
      </c>
      <c r="P28" s="26">
        <f t="shared" si="5"/>
        <v>89.53</v>
      </c>
      <c r="Q28" s="26">
        <f t="shared" si="5"/>
        <v>243.53</v>
      </c>
      <c r="R28" s="107">
        <f t="shared" si="5"/>
        <v>26</v>
      </c>
    </row>
    <row r="29" spans="1:19" ht="17.25" x14ac:dyDescent="0.25">
      <c r="A29" s="24"/>
    </row>
    <row r="31" spans="1:19" ht="16.5" customHeight="1" x14ac:dyDescent="0.25"/>
    <row r="32" spans="1:19" ht="20.25" customHeight="1" x14ac:dyDescent="0.25">
      <c r="A32" s="146" t="s">
        <v>189</v>
      </c>
      <c r="B32" s="146"/>
      <c r="D32" s="147" t="s">
        <v>186</v>
      </c>
      <c r="E32" s="148"/>
      <c r="F32" s="149"/>
      <c r="H32" s="147" t="s">
        <v>187</v>
      </c>
      <c r="I32" s="148"/>
      <c r="J32" s="149"/>
      <c r="L32" s="147" t="s">
        <v>365</v>
      </c>
      <c r="M32" s="148"/>
      <c r="N32" s="149"/>
      <c r="P32" s="147" t="s">
        <v>366</v>
      </c>
      <c r="Q32" s="148"/>
      <c r="R32" s="149"/>
    </row>
    <row r="33" spans="1:18" ht="29.25" customHeight="1" x14ac:dyDescent="0.25">
      <c r="A33" s="137" t="s">
        <v>190</v>
      </c>
      <c r="B33" s="137"/>
      <c r="D33" s="150"/>
      <c r="E33" s="151"/>
      <c r="F33" s="152"/>
      <c r="H33" s="150"/>
      <c r="I33" s="151"/>
      <c r="J33" s="152"/>
      <c r="L33" s="150"/>
      <c r="M33" s="151"/>
      <c r="N33" s="152"/>
      <c r="P33" s="150"/>
      <c r="Q33" s="151"/>
      <c r="R33" s="152"/>
    </row>
    <row r="34" spans="1:18" ht="20.25" x14ac:dyDescent="0.25">
      <c r="A34" s="136" t="s">
        <v>191</v>
      </c>
      <c r="B34" s="136"/>
    </row>
    <row r="35" spans="1:18" ht="20.25" x14ac:dyDescent="0.25">
      <c r="A35" s="159" t="s">
        <v>192</v>
      </c>
      <c r="B35" s="159"/>
    </row>
    <row r="36" spans="1:18" ht="42.75" customHeight="1" x14ac:dyDescent="0.2">
      <c r="A36" s="161" t="s">
        <v>367</v>
      </c>
      <c r="B36" s="162"/>
      <c r="C36" s="120">
        <f>SUM(D2,D4,D6,D8+D9,D10,D11,D12,D14,D15,D17,D20,D21,G18,D24,D25,F26)</f>
        <v>17</v>
      </c>
    </row>
    <row r="39" spans="1:18" ht="15" customHeight="1" x14ac:dyDescent="0.2">
      <c r="A39" s="160" t="s">
        <v>368</v>
      </c>
      <c r="B39" s="160"/>
      <c r="C39" s="126"/>
    </row>
    <row r="40" spans="1:18" ht="15" customHeight="1" x14ac:dyDescent="0.2">
      <c r="A40" s="160"/>
      <c r="B40" s="160"/>
      <c r="C40" s="126"/>
    </row>
  </sheetData>
  <mergeCells count="11">
    <mergeCell ref="D32:F33"/>
    <mergeCell ref="H32:J33"/>
    <mergeCell ref="L32:N33"/>
    <mergeCell ref="P32:R33"/>
    <mergeCell ref="A39:B40"/>
    <mergeCell ref="A36:B36"/>
    <mergeCell ref="A28:B28"/>
    <mergeCell ref="A35:B35"/>
    <mergeCell ref="A34:B34"/>
    <mergeCell ref="A33:B33"/>
    <mergeCell ref="A32:B3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DBB1-839D-5746-BF72-17F3AF62EF7C}">
  <dimension ref="A1:P27"/>
  <sheetViews>
    <sheetView zoomScale="81" workbookViewId="0">
      <selection activeCell="H52" sqref="H52"/>
    </sheetView>
  </sheetViews>
  <sheetFormatPr defaultColWidth="10.89453125" defaultRowHeight="15" x14ac:dyDescent="0.2"/>
  <cols>
    <col min="1" max="1" width="22.328125" bestFit="1" customWidth="1"/>
    <col min="2" max="2" width="15.33203125" bestFit="1" customWidth="1"/>
    <col min="3" max="3" width="16.54296875" customWidth="1"/>
    <col min="4" max="4" width="13.85546875" customWidth="1"/>
    <col min="5" max="5" width="11.8359375" customWidth="1"/>
    <col min="6" max="6" width="17.484375" customWidth="1"/>
    <col min="7" max="8" width="16.0078125" customWidth="1"/>
    <col min="9" max="9" width="15.87109375" customWidth="1"/>
    <col min="10" max="10" width="18.16015625" bestFit="1" customWidth="1"/>
    <col min="11" max="11" width="11.8359375" bestFit="1" customWidth="1"/>
    <col min="12" max="12" width="11.296875" bestFit="1" customWidth="1"/>
    <col min="13" max="13" width="11.97265625" bestFit="1" customWidth="1"/>
    <col min="14" max="14" width="13.046875" bestFit="1" customWidth="1"/>
    <col min="15" max="15" width="16.94921875" customWidth="1"/>
    <col min="16" max="16" width="19.50390625" bestFit="1" customWidth="1"/>
  </cols>
  <sheetData>
    <row r="1" spans="1:16" ht="63.95" customHeight="1" x14ac:dyDescent="0.25">
      <c r="A1" s="10" t="s">
        <v>5</v>
      </c>
      <c r="B1" s="10" t="s">
        <v>6</v>
      </c>
      <c r="C1" s="83" t="s">
        <v>309</v>
      </c>
      <c r="D1" s="83" t="s">
        <v>195</v>
      </c>
      <c r="E1" s="82" t="s">
        <v>196</v>
      </c>
      <c r="F1" s="82" t="s">
        <v>369</v>
      </c>
      <c r="G1" s="83" t="s">
        <v>197</v>
      </c>
      <c r="H1" s="82" t="s">
        <v>198</v>
      </c>
      <c r="I1" s="10" t="s">
        <v>144</v>
      </c>
      <c r="J1" s="10" t="s">
        <v>145</v>
      </c>
      <c r="K1" s="69" t="s">
        <v>146</v>
      </c>
      <c r="L1" s="69" t="s">
        <v>147</v>
      </c>
      <c r="M1" s="69" t="s">
        <v>148</v>
      </c>
      <c r="N1" s="69" t="s">
        <v>149</v>
      </c>
      <c r="O1" s="10" t="s">
        <v>150</v>
      </c>
      <c r="P1" s="104" t="s">
        <v>151</v>
      </c>
    </row>
    <row r="2" spans="1:16" ht="20.25" x14ac:dyDescent="0.25">
      <c r="A2" s="4" t="s">
        <v>370</v>
      </c>
      <c r="B2" s="4" t="s">
        <v>371</v>
      </c>
      <c r="C2" s="4">
        <v>1</v>
      </c>
      <c r="D2" s="4"/>
      <c r="E2" s="4">
        <v>1</v>
      </c>
      <c r="F2" s="4"/>
      <c r="G2" s="4">
        <f>C2+D2</f>
        <v>1</v>
      </c>
      <c r="H2" s="4">
        <f>SUM(E2:F2)</f>
        <v>1</v>
      </c>
      <c r="I2" s="4">
        <f>SUM(C2:F2)</f>
        <v>2</v>
      </c>
      <c r="J2" s="4" t="str">
        <f>N1</f>
        <v>Revolut</v>
      </c>
      <c r="K2" s="73"/>
      <c r="L2" s="73"/>
      <c r="M2" s="73"/>
      <c r="N2" s="73">
        <v>10</v>
      </c>
      <c r="O2" s="73">
        <f>SUM(K2:N2)</f>
        <v>10</v>
      </c>
      <c r="P2" s="106">
        <v>1</v>
      </c>
    </row>
    <row r="3" spans="1:16" ht="20.25" x14ac:dyDescent="0.25">
      <c r="A3" s="6" t="s">
        <v>372</v>
      </c>
      <c r="B3" s="6" t="s">
        <v>373</v>
      </c>
      <c r="C3" s="6"/>
      <c r="D3" s="6"/>
      <c r="E3" s="6"/>
      <c r="F3" s="6"/>
      <c r="G3" s="6">
        <f t="shared" ref="G3:G20" si="0">C3+D3</f>
        <v>0</v>
      </c>
      <c r="H3" s="6">
        <f t="shared" ref="H3:H20" si="1">SUM(E3:F3)</f>
        <v>0</v>
      </c>
      <c r="I3" s="6">
        <f t="shared" ref="I3:I20" si="2">SUM(C3:F3)</f>
        <v>0</v>
      </c>
      <c r="J3" s="6"/>
      <c r="K3" s="44"/>
      <c r="L3" s="44"/>
      <c r="M3" s="44"/>
      <c r="N3" s="44"/>
      <c r="O3" s="44">
        <f t="shared" ref="O3:O20" si="3">SUM(K3:N3)</f>
        <v>0</v>
      </c>
      <c r="P3" s="110"/>
    </row>
    <row r="4" spans="1:16" ht="20.25" x14ac:dyDescent="0.25">
      <c r="A4" s="4" t="s">
        <v>374</v>
      </c>
      <c r="B4" s="4" t="s">
        <v>123</v>
      </c>
      <c r="C4" s="4">
        <v>1</v>
      </c>
      <c r="D4" s="4"/>
      <c r="E4" s="4">
        <v>1</v>
      </c>
      <c r="F4" s="4">
        <v>1</v>
      </c>
      <c r="G4" s="4">
        <f t="shared" si="0"/>
        <v>1</v>
      </c>
      <c r="H4" s="4">
        <f t="shared" si="1"/>
        <v>2</v>
      </c>
      <c r="I4" s="4">
        <f t="shared" si="2"/>
        <v>3</v>
      </c>
      <c r="J4" s="4" t="str">
        <f>K1</f>
        <v xml:space="preserve">Espèce </v>
      </c>
      <c r="K4" s="73">
        <v>8</v>
      </c>
      <c r="L4" s="73"/>
      <c r="M4" s="73"/>
      <c r="N4" s="73"/>
      <c r="O4" s="73">
        <f t="shared" si="3"/>
        <v>8</v>
      </c>
      <c r="P4" s="106">
        <v>1</v>
      </c>
    </row>
    <row r="5" spans="1:16" ht="20.25" x14ac:dyDescent="0.25">
      <c r="A5" s="4" t="s">
        <v>375</v>
      </c>
      <c r="B5" s="4" t="s">
        <v>72</v>
      </c>
      <c r="C5" s="4">
        <v>1</v>
      </c>
      <c r="D5" s="4"/>
      <c r="E5" s="4"/>
      <c r="F5" s="4"/>
      <c r="G5" s="4">
        <f t="shared" si="0"/>
        <v>1</v>
      </c>
      <c r="H5" s="4">
        <f>SUM(E5:F5)</f>
        <v>0</v>
      </c>
      <c r="I5" s="4">
        <f t="shared" si="2"/>
        <v>1</v>
      </c>
      <c r="J5" s="4" t="str">
        <f>L1</f>
        <v>Paylib</v>
      </c>
      <c r="K5" s="73"/>
      <c r="L5" s="73">
        <v>5</v>
      </c>
      <c r="M5" s="73"/>
      <c r="N5" s="73"/>
      <c r="O5" s="73">
        <f t="shared" si="3"/>
        <v>5</v>
      </c>
      <c r="P5" s="106">
        <v>1</v>
      </c>
    </row>
    <row r="6" spans="1:16" ht="20.25" x14ac:dyDescent="0.25">
      <c r="A6" s="4" t="s">
        <v>376</v>
      </c>
      <c r="B6" s="4" t="s">
        <v>377</v>
      </c>
      <c r="C6" s="4">
        <v>1</v>
      </c>
      <c r="D6" s="4"/>
      <c r="E6" s="4"/>
      <c r="F6" s="4"/>
      <c r="G6" s="4">
        <f t="shared" si="0"/>
        <v>1</v>
      </c>
      <c r="H6" s="4">
        <f t="shared" si="1"/>
        <v>0</v>
      </c>
      <c r="I6" s="4">
        <f t="shared" si="2"/>
        <v>1</v>
      </c>
      <c r="J6" s="4" t="str">
        <f>K1</f>
        <v xml:space="preserve">Espèce </v>
      </c>
      <c r="K6" s="73">
        <v>5</v>
      </c>
      <c r="L6" s="73"/>
      <c r="M6" s="73"/>
      <c r="N6" s="73"/>
      <c r="O6" s="73">
        <f t="shared" si="3"/>
        <v>5</v>
      </c>
      <c r="P6" s="106">
        <v>1</v>
      </c>
    </row>
    <row r="7" spans="1:16" ht="18.95" customHeight="1" x14ac:dyDescent="0.25">
      <c r="A7" s="4" t="s">
        <v>378</v>
      </c>
      <c r="B7" s="4" t="s">
        <v>379</v>
      </c>
      <c r="C7" s="4">
        <v>1</v>
      </c>
      <c r="D7" s="4"/>
      <c r="E7" s="4">
        <v>1</v>
      </c>
      <c r="F7" s="4"/>
      <c r="G7" s="4">
        <f t="shared" si="0"/>
        <v>1</v>
      </c>
      <c r="H7" s="4">
        <f t="shared" si="1"/>
        <v>1</v>
      </c>
      <c r="I7" s="4">
        <f t="shared" si="2"/>
        <v>2</v>
      </c>
      <c r="J7" s="4" t="str">
        <f>K1</f>
        <v xml:space="preserve">Espèce </v>
      </c>
      <c r="K7" s="73">
        <v>8</v>
      </c>
      <c r="L7" s="73"/>
      <c r="M7" s="73"/>
      <c r="N7" s="73"/>
      <c r="O7" s="73">
        <f t="shared" si="3"/>
        <v>8</v>
      </c>
      <c r="P7" s="106">
        <v>1</v>
      </c>
    </row>
    <row r="8" spans="1:16" ht="18.95" customHeight="1" x14ac:dyDescent="0.25">
      <c r="A8" s="4" t="s">
        <v>380</v>
      </c>
      <c r="B8" s="4" t="s">
        <v>381</v>
      </c>
      <c r="C8" s="4"/>
      <c r="D8" s="4">
        <v>1</v>
      </c>
      <c r="E8" s="4"/>
      <c r="F8" s="4"/>
      <c r="G8" s="4">
        <f t="shared" si="0"/>
        <v>1</v>
      </c>
      <c r="H8" s="4">
        <f t="shared" si="1"/>
        <v>0</v>
      </c>
      <c r="I8" s="4">
        <f t="shared" si="2"/>
        <v>1</v>
      </c>
      <c r="J8" s="4" t="str">
        <f>L1</f>
        <v>Paylib</v>
      </c>
      <c r="K8" s="73"/>
      <c r="L8" s="73">
        <v>5</v>
      </c>
      <c r="M8" s="73"/>
      <c r="N8" s="73"/>
      <c r="O8" s="73">
        <f t="shared" si="3"/>
        <v>5</v>
      </c>
      <c r="P8" s="106">
        <v>1</v>
      </c>
    </row>
    <row r="9" spans="1:16" ht="20.25" x14ac:dyDescent="0.25">
      <c r="A9" s="4" t="s">
        <v>382</v>
      </c>
      <c r="B9" s="4" t="s">
        <v>383</v>
      </c>
      <c r="C9" s="4">
        <v>1</v>
      </c>
      <c r="D9" s="4"/>
      <c r="E9" s="4"/>
      <c r="F9" s="4"/>
      <c r="G9" s="4">
        <f t="shared" si="0"/>
        <v>1</v>
      </c>
      <c r="H9" s="4">
        <f t="shared" si="1"/>
        <v>0</v>
      </c>
      <c r="I9" s="4">
        <f t="shared" si="2"/>
        <v>1</v>
      </c>
      <c r="J9" s="4" t="str">
        <f>K1</f>
        <v xml:space="preserve">Espèce </v>
      </c>
      <c r="K9" s="73">
        <v>5</v>
      </c>
      <c r="L9" s="73"/>
      <c r="M9" s="73"/>
      <c r="N9" s="73"/>
      <c r="O9" s="73">
        <f t="shared" si="3"/>
        <v>5</v>
      </c>
      <c r="P9" s="106">
        <v>1</v>
      </c>
    </row>
    <row r="10" spans="1:16" ht="20.25" x14ac:dyDescent="0.25">
      <c r="A10" s="4" t="s">
        <v>384</v>
      </c>
      <c r="B10" s="4" t="s">
        <v>385</v>
      </c>
      <c r="C10" s="4">
        <v>1</v>
      </c>
      <c r="D10" s="4"/>
      <c r="E10" s="4"/>
      <c r="F10" s="4"/>
      <c r="G10" s="4">
        <f t="shared" si="0"/>
        <v>1</v>
      </c>
      <c r="H10" s="4">
        <f t="shared" si="1"/>
        <v>0</v>
      </c>
      <c r="I10" s="4">
        <f t="shared" si="2"/>
        <v>1</v>
      </c>
      <c r="J10" s="4" t="str">
        <f>N1</f>
        <v>Revolut</v>
      </c>
      <c r="K10" s="73"/>
      <c r="L10" s="73"/>
      <c r="M10" s="73"/>
      <c r="N10" s="73">
        <v>5</v>
      </c>
      <c r="O10" s="73">
        <f t="shared" si="3"/>
        <v>5</v>
      </c>
      <c r="P10" s="106">
        <v>1</v>
      </c>
    </row>
    <row r="11" spans="1:16" ht="20.25" x14ac:dyDescent="0.25">
      <c r="A11" s="6" t="s">
        <v>107</v>
      </c>
      <c r="B11" s="6" t="s">
        <v>386</v>
      </c>
      <c r="C11" s="6"/>
      <c r="D11" s="6"/>
      <c r="E11" s="6"/>
      <c r="F11" s="6"/>
      <c r="G11" s="6">
        <f t="shared" si="0"/>
        <v>0</v>
      </c>
      <c r="H11" s="6">
        <f t="shared" si="1"/>
        <v>0</v>
      </c>
      <c r="I11" s="6">
        <f t="shared" si="2"/>
        <v>0</v>
      </c>
      <c r="J11" s="6"/>
      <c r="K11" s="44"/>
      <c r="L11" s="44"/>
      <c r="M11" s="44"/>
      <c r="N11" s="44"/>
      <c r="O11" s="44">
        <f t="shared" si="3"/>
        <v>0</v>
      </c>
      <c r="P11" s="110"/>
    </row>
    <row r="12" spans="1:16" ht="20.25" x14ac:dyDescent="0.25">
      <c r="A12" s="4" t="s">
        <v>387</v>
      </c>
      <c r="B12" s="4" t="s">
        <v>345</v>
      </c>
      <c r="C12" s="4"/>
      <c r="D12" s="4"/>
      <c r="E12" s="4"/>
      <c r="F12" s="4">
        <v>1</v>
      </c>
      <c r="G12" s="4">
        <f t="shared" si="0"/>
        <v>0</v>
      </c>
      <c r="H12" s="4">
        <f t="shared" si="1"/>
        <v>1</v>
      </c>
      <c r="I12" s="4">
        <f t="shared" si="2"/>
        <v>1</v>
      </c>
      <c r="J12" s="4" t="str">
        <f>N1</f>
        <v>Revolut</v>
      </c>
      <c r="K12" s="73"/>
      <c r="L12" s="73"/>
      <c r="M12" s="73"/>
      <c r="N12" s="73">
        <v>5</v>
      </c>
      <c r="O12" s="73">
        <f t="shared" si="3"/>
        <v>5</v>
      </c>
      <c r="P12" s="106">
        <v>1</v>
      </c>
    </row>
    <row r="13" spans="1:16" ht="20.25" x14ac:dyDescent="0.25">
      <c r="A13" s="4" t="s">
        <v>388</v>
      </c>
      <c r="B13" s="4" t="s">
        <v>389</v>
      </c>
      <c r="C13" s="4"/>
      <c r="D13" s="4">
        <v>1</v>
      </c>
      <c r="E13" s="4"/>
      <c r="F13" s="4"/>
      <c r="G13" s="4">
        <f t="shared" si="0"/>
        <v>1</v>
      </c>
      <c r="H13" s="4">
        <f t="shared" si="1"/>
        <v>0</v>
      </c>
      <c r="I13" s="4">
        <f t="shared" si="2"/>
        <v>1</v>
      </c>
      <c r="J13" s="4" t="str">
        <f>L1</f>
        <v>Paylib</v>
      </c>
      <c r="K13" s="73"/>
      <c r="L13" s="73">
        <v>6</v>
      </c>
      <c r="M13" s="73"/>
      <c r="N13" s="73"/>
      <c r="O13" s="73">
        <f t="shared" si="3"/>
        <v>6</v>
      </c>
      <c r="P13" s="106">
        <v>1</v>
      </c>
    </row>
    <row r="14" spans="1:16" ht="20.25" x14ac:dyDescent="0.25">
      <c r="A14" s="4" t="s">
        <v>390</v>
      </c>
      <c r="B14" s="4" t="s">
        <v>391</v>
      </c>
      <c r="C14" s="4">
        <v>1</v>
      </c>
      <c r="D14" s="4"/>
      <c r="E14" s="4"/>
      <c r="F14" s="4"/>
      <c r="G14" s="4">
        <f t="shared" si="0"/>
        <v>1</v>
      </c>
      <c r="H14" s="4">
        <f t="shared" si="1"/>
        <v>0</v>
      </c>
      <c r="I14" s="4">
        <f t="shared" si="2"/>
        <v>1</v>
      </c>
      <c r="J14" s="4" t="str">
        <f>K1</f>
        <v xml:space="preserve">Espèce </v>
      </c>
      <c r="K14" s="73">
        <v>5</v>
      </c>
      <c r="L14" s="73"/>
      <c r="M14" s="73"/>
      <c r="N14" s="73"/>
      <c r="O14" s="73">
        <f t="shared" si="3"/>
        <v>5</v>
      </c>
      <c r="P14" s="106">
        <v>1</v>
      </c>
    </row>
    <row r="15" spans="1:16" ht="20.25" x14ac:dyDescent="0.25">
      <c r="A15" s="4" t="s">
        <v>392</v>
      </c>
      <c r="B15" s="4" t="s">
        <v>393</v>
      </c>
      <c r="C15" s="4">
        <v>1</v>
      </c>
      <c r="D15" s="4"/>
      <c r="E15" s="4">
        <v>1</v>
      </c>
      <c r="F15" s="4"/>
      <c r="G15" s="4">
        <f t="shared" si="0"/>
        <v>1</v>
      </c>
      <c r="H15" s="4">
        <f t="shared" si="1"/>
        <v>1</v>
      </c>
      <c r="I15" s="4">
        <f t="shared" si="2"/>
        <v>2</v>
      </c>
      <c r="J15" s="4" t="str">
        <f>M1</f>
        <v>Paypal</v>
      </c>
      <c r="K15" s="73"/>
      <c r="L15" s="73"/>
      <c r="M15" s="73">
        <v>8</v>
      </c>
      <c r="N15" s="73"/>
      <c r="O15" s="73">
        <f t="shared" si="3"/>
        <v>8</v>
      </c>
      <c r="P15" s="106">
        <v>1</v>
      </c>
    </row>
    <row r="16" spans="1:16" ht="20.25" x14ac:dyDescent="0.25">
      <c r="A16" s="4" t="s">
        <v>394</v>
      </c>
      <c r="B16" s="4" t="s">
        <v>395</v>
      </c>
      <c r="C16" s="4">
        <v>1</v>
      </c>
      <c r="D16" s="4"/>
      <c r="E16" s="4"/>
      <c r="F16" s="4"/>
      <c r="G16" s="4">
        <f t="shared" si="0"/>
        <v>1</v>
      </c>
      <c r="H16" s="4">
        <f t="shared" si="1"/>
        <v>0</v>
      </c>
      <c r="I16" s="4">
        <f t="shared" si="2"/>
        <v>1</v>
      </c>
      <c r="J16" s="4" t="str">
        <f>K1</f>
        <v xml:space="preserve">Espèce </v>
      </c>
      <c r="K16" s="73">
        <v>5</v>
      </c>
      <c r="L16" s="73"/>
      <c r="M16" s="73"/>
      <c r="N16" s="73"/>
      <c r="O16" s="73">
        <f t="shared" si="3"/>
        <v>5</v>
      </c>
      <c r="P16" s="106">
        <v>1</v>
      </c>
    </row>
    <row r="17" spans="1:16" ht="20.25" x14ac:dyDescent="0.25">
      <c r="A17" s="6" t="s">
        <v>396</v>
      </c>
      <c r="B17" s="6" t="s">
        <v>397</v>
      </c>
      <c r="C17" s="6"/>
      <c r="D17" s="6"/>
      <c r="E17" s="6"/>
      <c r="F17" s="6"/>
      <c r="G17" s="6">
        <f t="shared" si="0"/>
        <v>0</v>
      </c>
      <c r="H17" s="6">
        <f t="shared" si="1"/>
        <v>0</v>
      </c>
      <c r="I17" s="6">
        <f t="shared" si="2"/>
        <v>0</v>
      </c>
      <c r="J17" s="6"/>
      <c r="K17" s="27"/>
      <c r="L17" s="27"/>
      <c r="M17" s="27"/>
      <c r="N17" s="27"/>
      <c r="O17" s="27">
        <f t="shared" si="3"/>
        <v>0</v>
      </c>
      <c r="P17" s="109"/>
    </row>
    <row r="18" spans="1:16" ht="20.25" x14ac:dyDescent="0.25">
      <c r="A18" s="4" t="s">
        <v>398</v>
      </c>
      <c r="B18" s="4" t="s">
        <v>399</v>
      </c>
      <c r="C18" s="4">
        <v>1</v>
      </c>
      <c r="D18" s="4"/>
      <c r="E18" s="4"/>
      <c r="F18" s="4"/>
      <c r="G18" s="4">
        <f t="shared" si="0"/>
        <v>1</v>
      </c>
      <c r="H18" s="4">
        <f t="shared" si="1"/>
        <v>0</v>
      </c>
      <c r="I18" s="4">
        <f t="shared" si="2"/>
        <v>1</v>
      </c>
      <c r="J18" s="4" t="str">
        <f>L1</f>
        <v>Paylib</v>
      </c>
      <c r="K18" s="73"/>
      <c r="L18" s="73">
        <v>5</v>
      </c>
      <c r="M18" s="73"/>
      <c r="N18" s="73"/>
      <c r="O18" s="73">
        <f t="shared" si="3"/>
        <v>5</v>
      </c>
      <c r="P18" s="106">
        <v>1</v>
      </c>
    </row>
    <row r="19" spans="1:16" ht="20.25" x14ac:dyDescent="0.25">
      <c r="A19" s="28" t="s">
        <v>400</v>
      </c>
      <c r="B19" s="28" t="s">
        <v>401</v>
      </c>
      <c r="C19" s="28"/>
      <c r="D19" s="28"/>
      <c r="E19" s="28"/>
      <c r="F19" s="28"/>
      <c r="G19" s="28">
        <f t="shared" si="0"/>
        <v>0</v>
      </c>
      <c r="H19" s="28">
        <f t="shared" si="1"/>
        <v>0</v>
      </c>
      <c r="I19" s="28">
        <f t="shared" si="2"/>
        <v>0</v>
      </c>
      <c r="J19" s="28"/>
      <c r="K19" s="29"/>
      <c r="L19" s="29"/>
      <c r="M19" s="29"/>
      <c r="N19" s="29"/>
      <c r="O19" s="29">
        <f t="shared" si="3"/>
        <v>0</v>
      </c>
      <c r="P19" s="113"/>
    </row>
    <row r="20" spans="1:16" ht="20.25" x14ac:dyDescent="0.25">
      <c r="A20" s="6" t="s">
        <v>363</v>
      </c>
      <c r="B20" s="6" t="s">
        <v>402</v>
      </c>
      <c r="C20" s="6"/>
      <c r="D20" s="6"/>
      <c r="E20" s="6"/>
      <c r="F20" s="6"/>
      <c r="G20" s="6">
        <f t="shared" si="0"/>
        <v>0</v>
      </c>
      <c r="H20" s="6">
        <f t="shared" si="1"/>
        <v>0</v>
      </c>
      <c r="I20" s="6">
        <f t="shared" si="2"/>
        <v>0</v>
      </c>
      <c r="J20" s="6"/>
      <c r="K20" s="27"/>
      <c r="L20" s="27"/>
      <c r="M20" s="27"/>
      <c r="N20" s="27"/>
      <c r="O20" s="27">
        <f t="shared" si="3"/>
        <v>0</v>
      </c>
      <c r="P20" s="109"/>
    </row>
    <row r="21" spans="1:16" ht="22.5" x14ac:dyDescent="0.25">
      <c r="A21" s="163" t="s">
        <v>185</v>
      </c>
      <c r="B21" s="164"/>
      <c r="C21" s="86">
        <f>SUM(C2:C19)</f>
        <v>11</v>
      </c>
      <c r="D21" s="86">
        <f t="shared" ref="D21:E21" si="4">SUM(D2:D19)</f>
        <v>2</v>
      </c>
      <c r="E21" s="87">
        <f t="shared" si="4"/>
        <v>4</v>
      </c>
      <c r="F21" s="87">
        <f t="shared" ref="F21" si="5">SUM(F2:F19)</f>
        <v>2</v>
      </c>
      <c r="G21" s="86">
        <f>SUM(G2:G19)</f>
        <v>13</v>
      </c>
      <c r="H21" s="87">
        <f>SUM(H2:H19)</f>
        <v>6</v>
      </c>
      <c r="I21" s="93">
        <f>SUM(I2:I19)</f>
        <v>19</v>
      </c>
      <c r="J21" s="30"/>
      <c r="K21" s="31">
        <f t="shared" ref="K21:P21" si="6">SUM(K2:K20)</f>
        <v>36</v>
      </c>
      <c r="L21" s="31">
        <f t="shared" si="6"/>
        <v>21</v>
      </c>
      <c r="M21" s="31">
        <f t="shared" si="6"/>
        <v>8</v>
      </c>
      <c r="N21" s="31">
        <f t="shared" si="6"/>
        <v>20</v>
      </c>
      <c r="O21" s="31">
        <f t="shared" si="6"/>
        <v>85</v>
      </c>
      <c r="P21" s="116">
        <f t="shared" si="6"/>
        <v>14</v>
      </c>
    </row>
    <row r="24" spans="1:16" ht="20.25" x14ac:dyDescent="0.25">
      <c r="A24" s="146" t="s">
        <v>189</v>
      </c>
      <c r="B24" s="146"/>
    </row>
    <row r="25" spans="1:16" ht="20.25" customHeight="1" x14ac:dyDescent="0.25">
      <c r="A25" s="137" t="s">
        <v>190</v>
      </c>
      <c r="B25" s="137"/>
      <c r="D25" s="147" t="s">
        <v>186</v>
      </c>
      <c r="E25" s="148"/>
      <c r="F25" s="149"/>
      <c r="I25" s="147" t="s">
        <v>187</v>
      </c>
      <c r="J25" s="148"/>
      <c r="K25" s="149"/>
      <c r="N25" s="147" t="s">
        <v>403</v>
      </c>
      <c r="O25" s="148"/>
      <c r="P25" s="149"/>
    </row>
    <row r="26" spans="1:16" ht="20.25" customHeight="1" x14ac:dyDescent="0.25">
      <c r="A26" s="136" t="s">
        <v>191</v>
      </c>
      <c r="B26" s="136"/>
      <c r="D26" s="150"/>
      <c r="E26" s="151"/>
      <c r="F26" s="152"/>
      <c r="I26" s="150"/>
      <c r="J26" s="151"/>
      <c r="K26" s="152"/>
      <c r="N26" s="150"/>
      <c r="O26" s="151"/>
      <c r="P26" s="152"/>
    </row>
    <row r="27" spans="1:16" ht="20.25" x14ac:dyDescent="0.25">
      <c r="A27" s="138" t="s">
        <v>192</v>
      </c>
      <c r="B27" s="138"/>
    </row>
  </sheetData>
  <mergeCells count="8">
    <mergeCell ref="D25:F26"/>
    <mergeCell ref="N25:P26"/>
    <mergeCell ref="I25:K26"/>
    <mergeCell ref="A21:B21"/>
    <mergeCell ref="A27:B27"/>
    <mergeCell ref="A26:B26"/>
    <mergeCell ref="A25:B25"/>
    <mergeCell ref="A24:B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174F-9E1B-FD48-8780-98715E6516E2}">
  <dimension ref="A1:R32"/>
  <sheetViews>
    <sheetView zoomScale="68" workbookViewId="0">
      <selection activeCell="T30" sqref="T30"/>
    </sheetView>
  </sheetViews>
  <sheetFormatPr defaultColWidth="10.89453125" defaultRowHeight="15" x14ac:dyDescent="0.2"/>
  <cols>
    <col min="1" max="1" width="25.55859375" bestFit="1" customWidth="1"/>
    <col min="2" max="2" width="15.6015625" bestFit="1" customWidth="1"/>
    <col min="3" max="3" width="15.87109375" customWidth="1"/>
    <col min="4" max="4" width="14.390625" customWidth="1"/>
    <col min="5" max="5" width="14.9296875" customWidth="1"/>
    <col min="6" max="6" width="14.796875" customWidth="1"/>
    <col min="7" max="7" width="14.390625" customWidth="1"/>
    <col min="8" max="8" width="15.19921875" customWidth="1"/>
    <col min="9" max="9" width="14.796875" customWidth="1"/>
    <col min="10" max="10" width="11.8359375" bestFit="1" customWidth="1"/>
    <col min="11" max="11" width="11.43359375" bestFit="1" customWidth="1"/>
    <col min="12" max="12" width="12.10546875" bestFit="1" customWidth="1"/>
    <col min="13" max="13" width="12.64453125" customWidth="1"/>
    <col min="14" max="14" width="14.9296875" customWidth="1"/>
    <col min="15" max="15" width="19.90625" customWidth="1"/>
  </cols>
  <sheetData>
    <row r="1" spans="1:18" ht="77.099999999999994" customHeight="1" x14ac:dyDescent="0.25">
      <c r="A1" s="9" t="s">
        <v>5</v>
      </c>
      <c r="B1" s="9" t="s">
        <v>6</v>
      </c>
      <c r="C1" s="83" t="s">
        <v>285</v>
      </c>
      <c r="D1" s="83" t="s">
        <v>195</v>
      </c>
      <c r="E1" s="82" t="s">
        <v>196</v>
      </c>
      <c r="F1" s="83" t="s">
        <v>197</v>
      </c>
      <c r="G1" s="82" t="s">
        <v>198</v>
      </c>
      <c r="H1" s="10" t="s">
        <v>144</v>
      </c>
      <c r="I1" s="10" t="s">
        <v>145</v>
      </c>
      <c r="J1" s="69" t="s">
        <v>146</v>
      </c>
      <c r="K1" s="69" t="s">
        <v>147</v>
      </c>
      <c r="L1" s="69" t="s">
        <v>148</v>
      </c>
      <c r="M1" s="69" t="s">
        <v>149</v>
      </c>
      <c r="N1" s="10" t="s">
        <v>150</v>
      </c>
      <c r="O1" s="104" t="s">
        <v>151</v>
      </c>
    </row>
    <row r="2" spans="1:18" ht="20.25" x14ac:dyDescent="0.25">
      <c r="A2" s="32" t="s">
        <v>404</v>
      </c>
      <c r="B2" s="32" t="s">
        <v>405</v>
      </c>
      <c r="C2" s="6"/>
      <c r="D2" s="6"/>
      <c r="E2" s="6"/>
      <c r="F2" s="6">
        <f>SUM(C2:D2)</f>
        <v>0</v>
      </c>
      <c r="G2" s="6">
        <f>SUM(E2)</f>
        <v>0</v>
      </c>
      <c r="H2" s="6">
        <f>SUM(C2:E2)</f>
        <v>0</v>
      </c>
      <c r="I2" s="6"/>
      <c r="J2" s="27"/>
      <c r="K2" s="27"/>
      <c r="L2" s="27"/>
      <c r="M2" s="27"/>
      <c r="N2" s="27">
        <f t="shared" ref="N2:N24" si="0">SUM(J2:M2)</f>
        <v>0</v>
      </c>
      <c r="O2" s="109"/>
    </row>
    <row r="3" spans="1:18" ht="20.25" x14ac:dyDescent="0.25">
      <c r="A3" s="32" t="s">
        <v>406</v>
      </c>
      <c r="B3" s="32" t="s">
        <v>407</v>
      </c>
      <c r="C3" s="6"/>
      <c r="D3" s="6"/>
      <c r="E3" s="6"/>
      <c r="F3" s="6">
        <f t="shared" ref="F3:F24" si="1">SUM(C3:D3)</f>
        <v>0</v>
      </c>
      <c r="G3" s="6">
        <f t="shared" ref="G3:G24" si="2">SUM(E3)</f>
        <v>0</v>
      </c>
      <c r="H3" s="6">
        <f t="shared" ref="H3:H24" si="3">SUM(C3:E3)</f>
        <v>0</v>
      </c>
      <c r="I3" s="6"/>
      <c r="J3" s="27"/>
      <c r="K3" s="27"/>
      <c r="L3" s="27"/>
      <c r="M3" s="27"/>
      <c r="N3" s="27">
        <f t="shared" si="0"/>
        <v>0</v>
      </c>
      <c r="O3" s="109"/>
    </row>
    <row r="4" spans="1:18" ht="20.25" x14ac:dyDescent="0.25">
      <c r="A4" s="75" t="s">
        <v>408</v>
      </c>
      <c r="B4" s="75" t="s">
        <v>409</v>
      </c>
      <c r="C4" s="4">
        <v>1</v>
      </c>
      <c r="D4" s="4"/>
      <c r="E4" s="4">
        <v>1</v>
      </c>
      <c r="F4" s="4">
        <f t="shared" si="1"/>
        <v>1</v>
      </c>
      <c r="G4" s="4">
        <f t="shared" si="2"/>
        <v>1</v>
      </c>
      <c r="H4" s="4">
        <f t="shared" si="3"/>
        <v>2</v>
      </c>
      <c r="I4" s="4" t="str">
        <f>K1</f>
        <v>Paylib</v>
      </c>
      <c r="J4" s="73"/>
      <c r="K4" s="73">
        <v>8</v>
      </c>
      <c r="L4" s="73"/>
      <c r="M4" s="73"/>
      <c r="N4" s="73">
        <f t="shared" si="0"/>
        <v>8</v>
      </c>
      <c r="O4" s="106">
        <v>1</v>
      </c>
    </row>
    <row r="5" spans="1:18" ht="20.25" x14ac:dyDescent="0.25">
      <c r="A5" s="32" t="s">
        <v>410</v>
      </c>
      <c r="B5" s="32" t="s">
        <v>411</v>
      </c>
      <c r="C5" s="6"/>
      <c r="D5" s="6"/>
      <c r="E5" s="6"/>
      <c r="F5" s="6">
        <f t="shared" si="1"/>
        <v>0</v>
      </c>
      <c r="G5" s="6">
        <f t="shared" si="2"/>
        <v>0</v>
      </c>
      <c r="H5" s="6">
        <f t="shared" si="3"/>
        <v>0</v>
      </c>
      <c r="I5" s="6"/>
      <c r="J5" s="44"/>
      <c r="K5" s="44"/>
      <c r="L5" s="44"/>
      <c r="M5" s="44"/>
      <c r="N5" s="44">
        <f t="shared" si="0"/>
        <v>0</v>
      </c>
      <c r="O5" s="110"/>
    </row>
    <row r="6" spans="1:18" ht="20.25" x14ac:dyDescent="0.25">
      <c r="A6" s="75" t="s">
        <v>412</v>
      </c>
      <c r="B6" s="75" t="s">
        <v>413</v>
      </c>
      <c r="C6" s="4">
        <v>1</v>
      </c>
      <c r="D6" s="4"/>
      <c r="E6" s="4">
        <v>1</v>
      </c>
      <c r="F6" s="4">
        <f t="shared" si="1"/>
        <v>1</v>
      </c>
      <c r="G6" s="4">
        <f t="shared" si="2"/>
        <v>1</v>
      </c>
      <c r="H6" s="4">
        <f t="shared" si="3"/>
        <v>2</v>
      </c>
      <c r="I6" s="4" t="str">
        <f>L1</f>
        <v>Paypal</v>
      </c>
      <c r="J6" s="73"/>
      <c r="K6" s="73"/>
      <c r="L6" s="73">
        <v>8</v>
      </c>
      <c r="M6" s="73"/>
      <c r="N6" s="73">
        <f t="shared" si="0"/>
        <v>8</v>
      </c>
      <c r="O6" s="106">
        <v>1</v>
      </c>
    </row>
    <row r="7" spans="1:18" ht="20.25" x14ac:dyDescent="0.25">
      <c r="A7" s="75" t="s">
        <v>414</v>
      </c>
      <c r="B7" s="75" t="s">
        <v>341</v>
      </c>
      <c r="C7" s="4">
        <v>1</v>
      </c>
      <c r="D7" s="4"/>
      <c r="E7" s="4"/>
      <c r="F7" s="4">
        <f t="shared" si="1"/>
        <v>1</v>
      </c>
      <c r="G7" s="4">
        <f t="shared" si="2"/>
        <v>0</v>
      </c>
      <c r="H7" s="4">
        <f t="shared" si="3"/>
        <v>1</v>
      </c>
      <c r="I7" s="4" t="str">
        <f>L1</f>
        <v>Paypal</v>
      </c>
      <c r="J7" s="73"/>
      <c r="K7" s="73"/>
      <c r="L7" s="73">
        <v>5</v>
      </c>
      <c r="M7" s="73"/>
      <c r="N7" s="73">
        <f t="shared" si="0"/>
        <v>5</v>
      </c>
      <c r="O7" s="106">
        <v>1</v>
      </c>
    </row>
    <row r="8" spans="1:18" ht="20.25" x14ac:dyDescent="0.25">
      <c r="A8" s="75" t="s">
        <v>415</v>
      </c>
      <c r="B8" s="75" t="s">
        <v>416</v>
      </c>
      <c r="C8" s="4">
        <v>1</v>
      </c>
      <c r="D8" s="4"/>
      <c r="E8" s="4">
        <v>1</v>
      </c>
      <c r="F8" s="4">
        <f t="shared" si="1"/>
        <v>1</v>
      </c>
      <c r="G8" s="4">
        <f t="shared" si="2"/>
        <v>1</v>
      </c>
      <c r="H8" s="4">
        <f t="shared" si="3"/>
        <v>2</v>
      </c>
      <c r="I8" s="4" t="str">
        <f>K1</f>
        <v>Paylib</v>
      </c>
      <c r="J8" s="73"/>
      <c r="K8" s="73">
        <v>8</v>
      </c>
      <c r="L8" s="73"/>
      <c r="M8" s="73"/>
      <c r="N8" s="73">
        <f t="shared" si="0"/>
        <v>8</v>
      </c>
      <c r="O8" s="106">
        <v>1</v>
      </c>
    </row>
    <row r="9" spans="1:18" ht="20.25" x14ac:dyDescent="0.25">
      <c r="A9" s="75" t="s">
        <v>417</v>
      </c>
      <c r="B9" s="75" t="s">
        <v>418</v>
      </c>
      <c r="C9" s="4">
        <v>1</v>
      </c>
      <c r="D9" s="4"/>
      <c r="E9" s="4"/>
      <c r="F9" s="4">
        <f t="shared" si="1"/>
        <v>1</v>
      </c>
      <c r="G9" s="4">
        <f t="shared" si="2"/>
        <v>0</v>
      </c>
      <c r="H9" s="4">
        <f t="shared" si="3"/>
        <v>1</v>
      </c>
      <c r="I9" s="4" t="str">
        <f>J1</f>
        <v xml:space="preserve">Espèce </v>
      </c>
      <c r="J9" s="73">
        <v>5</v>
      </c>
      <c r="K9" s="73"/>
      <c r="L9" s="73"/>
      <c r="M9" s="73"/>
      <c r="N9" s="73">
        <f t="shared" si="0"/>
        <v>5</v>
      </c>
      <c r="O9" s="106">
        <v>1</v>
      </c>
    </row>
    <row r="10" spans="1:18" ht="20.25" x14ac:dyDescent="0.25">
      <c r="A10" s="32" t="s">
        <v>419</v>
      </c>
      <c r="B10" s="32" t="s">
        <v>420</v>
      </c>
      <c r="C10" s="6"/>
      <c r="D10" s="6"/>
      <c r="E10" s="6"/>
      <c r="F10" s="6">
        <f t="shared" si="1"/>
        <v>0</v>
      </c>
      <c r="G10" s="6">
        <f t="shared" si="2"/>
        <v>0</v>
      </c>
      <c r="H10" s="6">
        <f t="shared" si="3"/>
        <v>0</v>
      </c>
      <c r="I10" s="6"/>
      <c r="J10" s="27"/>
      <c r="K10" s="27"/>
      <c r="L10" s="27"/>
      <c r="M10" s="27"/>
      <c r="N10" s="27">
        <f t="shared" si="0"/>
        <v>0</v>
      </c>
      <c r="O10" s="109"/>
    </row>
    <row r="11" spans="1:18" ht="20.25" x14ac:dyDescent="0.25">
      <c r="A11" s="75" t="s">
        <v>421</v>
      </c>
      <c r="B11" s="75" t="s">
        <v>422</v>
      </c>
      <c r="C11" s="4">
        <v>1</v>
      </c>
      <c r="D11" s="4"/>
      <c r="E11" s="4"/>
      <c r="F11" s="4">
        <f t="shared" si="1"/>
        <v>1</v>
      </c>
      <c r="G11" s="4">
        <f t="shared" si="2"/>
        <v>0</v>
      </c>
      <c r="H11" s="4">
        <f t="shared" si="3"/>
        <v>1</v>
      </c>
      <c r="I11" s="4" t="str">
        <f>K1</f>
        <v>Paylib</v>
      </c>
      <c r="J11" s="73"/>
      <c r="K11" s="73">
        <v>6</v>
      </c>
      <c r="L11" s="73"/>
      <c r="M11" s="73"/>
      <c r="N11" s="73">
        <f t="shared" si="0"/>
        <v>6</v>
      </c>
      <c r="O11" s="106">
        <v>1</v>
      </c>
    </row>
    <row r="12" spans="1:18" ht="20.25" x14ac:dyDescent="0.25">
      <c r="A12" s="75" t="s">
        <v>423</v>
      </c>
      <c r="B12" s="75" t="s">
        <v>424</v>
      </c>
      <c r="C12" s="4">
        <v>1</v>
      </c>
      <c r="D12" s="4"/>
      <c r="E12" s="4">
        <v>1</v>
      </c>
      <c r="F12" s="4">
        <f t="shared" si="1"/>
        <v>1</v>
      </c>
      <c r="G12" s="4">
        <f t="shared" si="2"/>
        <v>1</v>
      </c>
      <c r="H12" s="4">
        <f t="shared" si="3"/>
        <v>2</v>
      </c>
      <c r="I12" s="4" t="str">
        <f>J1</f>
        <v xml:space="preserve">Espèce </v>
      </c>
      <c r="J12" s="73">
        <v>8</v>
      </c>
      <c r="K12" s="73"/>
      <c r="L12" s="73"/>
      <c r="M12" s="73"/>
      <c r="N12" s="73">
        <f t="shared" si="0"/>
        <v>8</v>
      </c>
      <c r="O12" s="106">
        <v>1</v>
      </c>
    </row>
    <row r="13" spans="1:18" ht="20.25" x14ac:dyDescent="0.25">
      <c r="A13" s="75" t="s">
        <v>425</v>
      </c>
      <c r="B13" s="75" t="s">
        <v>426</v>
      </c>
      <c r="C13" s="4"/>
      <c r="D13" s="4">
        <v>1</v>
      </c>
      <c r="E13" s="4"/>
      <c r="F13" s="4">
        <f t="shared" si="1"/>
        <v>1</v>
      </c>
      <c r="G13" s="4">
        <f t="shared" si="2"/>
        <v>0</v>
      </c>
      <c r="H13" s="4">
        <f t="shared" si="3"/>
        <v>1</v>
      </c>
      <c r="I13" s="4" t="str">
        <f>J1</f>
        <v xml:space="preserve">Espèce </v>
      </c>
      <c r="J13" s="73">
        <v>6</v>
      </c>
      <c r="K13" s="73"/>
      <c r="L13" s="73"/>
      <c r="M13" s="73"/>
      <c r="N13" s="73">
        <f t="shared" si="0"/>
        <v>6</v>
      </c>
      <c r="O13" s="106">
        <v>1</v>
      </c>
    </row>
    <row r="14" spans="1:18" ht="20.25" x14ac:dyDescent="0.25">
      <c r="A14" s="75" t="s">
        <v>427</v>
      </c>
      <c r="B14" s="75" t="s">
        <v>428</v>
      </c>
      <c r="C14" s="4">
        <v>1</v>
      </c>
      <c r="D14" s="4"/>
      <c r="E14" s="4"/>
      <c r="F14" s="4">
        <f t="shared" si="1"/>
        <v>1</v>
      </c>
      <c r="G14" s="4">
        <f t="shared" si="2"/>
        <v>0</v>
      </c>
      <c r="H14" s="4">
        <f t="shared" si="3"/>
        <v>1</v>
      </c>
      <c r="I14" s="4" t="str">
        <f>J1</f>
        <v xml:space="preserve">Espèce </v>
      </c>
      <c r="J14" s="73">
        <v>5</v>
      </c>
      <c r="K14" s="73"/>
      <c r="L14" s="73"/>
      <c r="M14" s="73"/>
      <c r="N14" s="73">
        <f t="shared" si="0"/>
        <v>5</v>
      </c>
      <c r="O14" s="106">
        <v>1</v>
      </c>
    </row>
    <row r="15" spans="1:18" ht="20.25" x14ac:dyDescent="0.25">
      <c r="A15" s="75" t="s">
        <v>429</v>
      </c>
      <c r="B15" s="75" t="s">
        <v>430</v>
      </c>
      <c r="C15" s="4">
        <v>1</v>
      </c>
      <c r="D15" s="4"/>
      <c r="E15" s="4"/>
      <c r="F15" s="4">
        <f t="shared" si="1"/>
        <v>1</v>
      </c>
      <c r="G15" s="4">
        <f t="shared" si="2"/>
        <v>0</v>
      </c>
      <c r="H15" s="4">
        <f t="shared" si="3"/>
        <v>1</v>
      </c>
      <c r="I15" s="4" t="str">
        <f>K1</f>
        <v>Paylib</v>
      </c>
      <c r="J15" s="73"/>
      <c r="K15" s="73">
        <v>6</v>
      </c>
      <c r="L15" s="73"/>
      <c r="M15" s="73"/>
      <c r="N15" s="73">
        <f t="shared" si="0"/>
        <v>6</v>
      </c>
      <c r="O15" s="106">
        <v>1</v>
      </c>
      <c r="R15" s="74"/>
    </row>
    <row r="16" spans="1:18" ht="20.25" x14ac:dyDescent="0.25">
      <c r="A16" s="75" t="s">
        <v>431</v>
      </c>
      <c r="B16" s="75" t="s">
        <v>432</v>
      </c>
      <c r="C16" s="4">
        <v>1</v>
      </c>
      <c r="D16" s="4"/>
      <c r="E16" s="4">
        <v>1</v>
      </c>
      <c r="F16" s="4">
        <f t="shared" si="1"/>
        <v>1</v>
      </c>
      <c r="G16" s="4">
        <f t="shared" si="2"/>
        <v>1</v>
      </c>
      <c r="H16" s="4">
        <f t="shared" si="3"/>
        <v>2</v>
      </c>
      <c r="I16" s="4" t="str">
        <f>K1</f>
        <v>Paylib</v>
      </c>
      <c r="J16" s="73"/>
      <c r="K16" s="73">
        <v>8</v>
      </c>
      <c r="L16" s="73"/>
      <c r="M16" s="73"/>
      <c r="N16" s="73">
        <f t="shared" si="0"/>
        <v>8</v>
      </c>
      <c r="O16" s="106">
        <v>1</v>
      </c>
    </row>
    <row r="17" spans="1:15" ht="20.25" x14ac:dyDescent="0.25">
      <c r="A17" s="75" t="s">
        <v>433</v>
      </c>
      <c r="B17" s="75" t="s">
        <v>434</v>
      </c>
      <c r="C17" s="4"/>
      <c r="D17" s="4">
        <v>1</v>
      </c>
      <c r="E17" s="4"/>
      <c r="F17" s="4">
        <f t="shared" si="1"/>
        <v>1</v>
      </c>
      <c r="G17" s="4">
        <f t="shared" si="2"/>
        <v>0</v>
      </c>
      <c r="H17" s="4">
        <f t="shared" si="3"/>
        <v>1</v>
      </c>
      <c r="I17" s="4" t="str">
        <f>L1</f>
        <v>Paypal</v>
      </c>
      <c r="J17" s="73"/>
      <c r="K17" s="73"/>
      <c r="L17" s="73">
        <v>5</v>
      </c>
      <c r="M17" s="73"/>
      <c r="N17" s="73">
        <f t="shared" si="0"/>
        <v>5</v>
      </c>
      <c r="O17" s="106">
        <v>1</v>
      </c>
    </row>
    <row r="18" spans="1:15" ht="20.25" x14ac:dyDescent="0.25">
      <c r="A18" s="75" t="s">
        <v>435</v>
      </c>
      <c r="B18" s="75" t="s">
        <v>436</v>
      </c>
      <c r="C18" s="4">
        <v>1</v>
      </c>
      <c r="D18" s="4"/>
      <c r="E18" s="4"/>
      <c r="F18" s="4">
        <f t="shared" si="1"/>
        <v>1</v>
      </c>
      <c r="G18" s="4">
        <f t="shared" si="2"/>
        <v>0</v>
      </c>
      <c r="H18" s="4">
        <f t="shared" si="3"/>
        <v>1</v>
      </c>
      <c r="I18" s="4" t="str">
        <f>J1</f>
        <v xml:space="preserve">Espèce </v>
      </c>
      <c r="J18" s="73">
        <v>5</v>
      </c>
      <c r="K18" s="73"/>
      <c r="L18" s="73"/>
      <c r="M18" s="73"/>
      <c r="N18" s="73">
        <f t="shared" si="0"/>
        <v>5</v>
      </c>
      <c r="O18" s="106">
        <v>1</v>
      </c>
    </row>
    <row r="19" spans="1:15" ht="20.25" x14ac:dyDescent="0.25">
      <c r="A19" s="75" t="s">
        <v>437</v>
      </c>
      <c r="B19" s="75" t="s">
        <v>438</v>
      </c>
      <c r="C19" s="4">
        <v>1</v>
      </c>
      <c r="D19" s="4"/>
      <c r="E19" s="4">
        <v>1</v>
      </c>
      <c r="F19" s="4">
        <f t="shared" si="1"/>
        <v>1</v>
      </c>
      <c r="G19" s="4">
        <f t="shared" si="2"/>
        <v>1</v>
      </c>
      <c r="H19" s="4">
        <f t="shared" si="3"/>
        <v>2</v>
      </c>
      <c r="I19" s="4" t="str">
        <f>M1</f>
        <v>Revolut</v>
      </c>
      <c r="J19" s="73"/>
      <c r="K19" s="73"/>
      <c r="L19" s="73"/>
      <c r="M19" s="73">
        <v>10</v>
      </c>
      <c r="N19" s="73">
        <f t="shared" si="0"/>
        <v>10</v>
      </c>
      <c r="O19" s="106">
        <v>1</v>
      </c>
    </row>
    <row r="20" spans="1:15" ht="20.25" x14ac:dyDescent="0.25">
      <c r="A20" s="75" t="s">
        <v>439</v>
      </c>
      <c r="B20" s="75" t="s">
        <v>440</v>
      </c>
      <c r="C20" s="4"/>
      <c r="D20" s="4">
        <v>1</v>
      </c>
      <c r="E20" s="4"/>
      <c r="F20" s="4">
        <f t="shared" si="1"/>
        <v>1</v>
      </c>
      <c r="G20" s="4">
        <f t="shared" si="2"/>
        <v>0</v>
      </c>
      <c r="H20" s="4">
        <f t="shared" si="3"/>
        <v>1</v>
      </c>
      <c r="I20" s="4" t="str">
        <f>J1</f>
        <v xml:space="preserve">Espèce </v>
      </c>
      <c r="J20" s="73">
        <v>5</v>
      </c>
      <c r="K20" s="73"/>
      <c r="L20" s="73"/>
      <c r="M20" s="73"/>
      <c r="N20" s="73">
        <f t="shared" si="0"/>
        <v>5</v>
      </c>
      <c r="O20" s="106">
        <v>1</v>
      </c>
    </row>
    <row r="21" spans="1:15" ht="20.25" x14ac:dyDescent="0.25">
      <c r="A21" s="32" t="s">
        <v>393</v>
      </c>
      <c r="B21" s="32" t="s">
        <v>441</v>
      </c>
      <c r="C21" s="6"/>
      <c r="D21" s="6"/>
      <c r="E21" s="6"/>
      <c r="F21" s="6">
        <f t="shared" si="1"/>
        <v>0</v>
      </c>
      <c r="G21" s="6">
        <f t="shared" si="2"/>
        <v>0</v>
      </c>
      <c r="H21" s="6">
        <f t="shared" si="3"/>
        <v>0</v>
      </c>
      <c r="I21" s="6"/>
      <c r="J21" s="27"/>
      <c r="K21" s="27"/>
      <c r="L21" s="27"/>
      <c r="M21" s="27"/>
      <c r="N21" s="27">
        <f t="shared" si="0"/>
        <v>0</v>
      </c>
      <c r="O21" s="109"/>
    </row>
    <row r="22" spans="1:15" ht="20.25" x14ac:dyDescent="0.25">
      <c r="A22" s="32" t="s">
        <v>442</v>
      </c>
      <c r="B22" s="32" t="s">
        <v>443</v>
      </c>
      <c r="C22" s="6"/>
      <c r="D22" s="6"/>
      <c r="E22" s="6"/>
      <c r="F22" s="6">
        <f t="shared" si="1"/>
        <v>0</v>
      </c>
      <c r="G22" s="6">
        <f t="shared" si="2"/>
        <v>0</v>
      </c>
      <c r="H22" s="6">
        <f t="shared" si="3"/>
        <v>0</v>
      </c>
      <c r="I22" s="6"/>
      <c r="J22" s="27"/>
      <c r="K22" s="27"/>
      <c r="L22" s="27"/>
      <c r="M22" s="27"/>
      <c r="N22" s="27">
        <f t="shared" si="0"/>
        <v>0</v>
      </c>
      <c r="O22" s="109"/>
    </row>
    <row r="23" spans="1:15" ht="20.25" x14ac:dyDescent="0.25">
      <c r="A23" s="75" t="s">
        <v>444</v>
      </c>
      <c r="B23" s="75" t="s">
        <v>445</v>
      </c>
      <c r="C23" s="4">
        <v>1</v>
      </c>
      <c r="D23" s="4"/>
      <c r="E23" s="4"/>
      <c r="F23" s="4">
        <f t="shared" si="1"/>
        <v>1</v>
      </c>
      <c r="G23" s="4">
        <f t="shared" si="2"/>
        <v>0</v>
      </c>
      <c r="H23" s="4">
        <f t="shared" si="3"/>
        <v>1</v>
      </c>
      <c r="I23" s="4" t="str">
        <f>K1</f>
        <v>Paylib</v>
      </c>
      <c r="J23" s="73"/>
      <c r="K23" s="73">
        <v>5</v>
      </c>
      <c r="L23" s="73"/>
      <c r="M23" s="73"/>
      <c r="N23" s="73">
        <f t="shared" si="0"/>
        <v>5</v>
      </c>
      <c r="O23" s="106">
        <v>1</v>
      </c>
    </row>
    <row r="24" spans="1:15" ht="20.25" x14ac:dyDescent="0.25">
      <c r="A24" s="75" t="s">
        <v>446</v>
      </c>
      <c r="B24" s="75" t="s">
        <v>447</v>
      </c>
      <c r="C24" s="4"/>
      <c r="D24" s="4">
        <v>1</v>
      </c>
      <c r="E24" s="4"/>
      <c r="F24" s="4">
        <f t="shared" si="1"/>
        <v>1</v>
      </c>
      <c r="G24" s="4">
        <f t="shared" si="2"/>
        <v>0</v>
      </c>
      <c r="H24" s="4">
        <f t="shared" si="3"/>
        <v>1</v>
      </c>
      <c r="I24" s="4" t="str">
        <f>J1</f>
        <v xml:space="preserve">Espèce </v>
      </c>
      <c r="J24" s="73">
        <v>5</v>
      </c>
      <c r="K24" s="73"/>
      <c r="L24" s="73"/>
      <c r="M24" s="73"/>
      <c r="N24" s="73">
        <f t="shared" si="0"/>
        <v>5</v>
      </c>
      <c r="O24" s="106">
        <v>1</v>
      </c>
    </row>
    <row r="25" spans="1:15" ht="22.5" x14ac:dyDescent="0.25">
      <c r="A25" s="156" t="s">
        <v>185</v>
      </c>
      <c r="B25" s="156"/>
      <c r="C25" s="91">
        <f>SUM(C2:C24)</f>
        <v>13</v>
      </c>
      <c r="D25" s="91">
        <f t="shared" ref="D25:E25" si="4">SUM(D2:D24)</f>
        <v>4</v>
      </c>
      <c r="E25" s="92">
        <f t="shared" si="4"/>
        <v>6</v>
      </c>
      <c r="F25" s="91">
        <f>SUM(F2:F24)</f>
        <v>17</v>
      </c>
      <c r="G25" s="92">
        <f>SUM(G2:G24)</f>
        <v>6</v>
      </c>
      <c r="H25" s="8">
        <f>SUM(H2:H24)</f>
        <v>23</v>
      </c>
      <c r="I25" s="8"/>
      <c r="J25" s="11">
        <f>SUM(J2:J24)</f>
        <v>39</v>
      </c>
      <c r="K25" s="11">
        <f t="shared" ref="K25:O25" si="5">SUM(K2:K24)</f>
        <v>41</v>
      </c>
      <c r="L25" s="11">
        <f t="shared" si="5"/>
        <v>18</v>
      </c>
      <c r="M25" s="11">
        <f t="shared" si="5"/>
        <v>10</v>
      </c>
      <c r="N25" s="11">
        <f>SUM(N2:N24)</f>
        <v>108</v>
      </c>
      <c r="O25" s="115">
        <f t="shared" si="5"/>
        <v>17</v>
      </c>
    </row>
    <row r="29" spans="1:15" ht="20.25" customHeight="1" x14ac:dyDescent="0.25">
      <c r="A29" s="146" t="s">
        <v>189</v>
      </c>
      <c r="B29" s="146"/>
      <c r="D29" s="147" t="s">
        <v>186</v>
      </c>
      <c r="E29" s="148"/>
      <c r="F29" s="149"/>
      <c r="J29" s="160" t="s">
        <v>187</v>
      </c>
      <c r="K29" s="160"/>
      <c r="L29" s="160"/>
      <c r="M29" s="160"/>
    </row>
    <row r="30" spans="1:15" ht="20.25" customHeight="1" x14ac:dyDescent="0.25">
      <c r="A30" s="137" t="s">
        <v>190</v>
      </c>
      <c r="B30" s="137"/>
      <c r="D30" s="150"/>
      <c r="E30" s="151"/>
      <c r="F30" s="152"/>
      <c r="J30" s="160"/>
      <c r="K30" s="160"/>
      <c r="L30" s="160"/>
      <c r="M30" s="160"/>
    </row>
    <row r="31" spans="1:15" ht="20.25" x14ac:dyDescent="0.25">
      <c r="A31" s="136" t="s">
        <v>191</v>
      </c>
      <c r="B31" s="136"/>
    </row>
    <row r="32" spans="1:15" ht="20.25" x14ac:dyDescent="0.25">
      <c r="A32" s="138" t="s">
        <v>192</v>
      </c>
      <c r="B32" s="138"/>
    </row>
  </sheetData>
  <mergeCells count="7">
    <mergeCell ref="D29:F30"/>
    <mergeCell ref="J29:M30"/>
    <mergeCell ref="A25:B25"/>
    <mergeCell ref="A32:B32"/>
    <mergeCell ref="A31:B31"/>
    <mergeCell ref="A30:B30"/>
    <mergeCell ref="A29:B29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4cfdeaa-81f0-4d11-9f90-43b209360bf3}" enabled="0" method="" siteId="{14cfdeaa-81f0-4d11-9f90-43b209360b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récap 1ère année</vt:lpstr>
      <vt:lpstr>GEA 1A</vt:lpstr>
      <vt:lpstr>GEA 1B</vt:lpstr>
      <vt:lpstr>GEA 1C</vt:lpstr>
      <vt:lpstr>GEA 1D</vt:lpstr>
      <vt:lpstr>GEA 1E</vt:lpstr>
      <vt:lpstr>CG2P 2</vt:lpstr>
      <vt:lpstr>GC2F 2</vt:lpstr>
      <vt:lpstr>GEMA 2</vt:lpstr>
      <vt:lpstr>GPRH2</vt:lpstr>
      <vt:lpstr>CG2P 3 </vt:lpstr>
      <vt:lpstr>GC2F 3 </vt:lpstr>
      <vt:lpstr>GEMA 3</vt:lpstr>
      <vt:lpstr>GPRH 3 </vt:lpstr>
      <vt:lpstr> CA PHOTO </vt:lpstr>
      <vt:lpstr>Marché de Noël</vt:lpstr>
      <vt:lpstr>CA Projet </vt:lpstr>
      <vt:lpstr>Conférence </vt:lpstr>
      <vt:lpstr>JPO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Mélyana Fernandes</dc:creator>
  <cp:keywords/>
  <dc:description/>
  <cp:lastModifiedBy>Utilisateur invité</cp:lastModifiedBy>
  <cp:revision/>
  <dcterms:created xsi:type="dcterms:W3CDTF">2024-11-15T10:54:28Z</dcterms:created>
  <dcterms:modified xsi:type="dcterms:W3CDTF">2025-06-02T14:29:55Z</dcterms:modified>
  <cp:category/>
  <cp:contentStatus/>
</cp:coreProperties>
</file>